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firstSheet="1" activeTab="4"/>
  </bookViews>
  <sheets>
    <sheet name="1-pajamos" sheetId="1" state="hidden" r:id="rId1"/>
    <sheet name="1-pajam." sheetId="2" r:id="rId2"/>
    <sheet name="2-išl.asign.vald. " sheetId="3" r:id="rId3"/>
    <sheet name="5-išl.pagal programas " sheetId="4" state="hidden" r:id="rId4"/>
    <sheet name="3-programos" sheetId="5" r:id="rId5"/>
  </sheets>
  <definedNames>
    <definedName name="OLE_LINK2" localSheetId="0">'1-pajamos'!$A$1</definedName>
    <definedName name="_xlnm.Print_Titles" localSheetId="2">'2-išl.asign.vald. '!$8:$10</definedName>
    <definedName name="_xlnm.Print_Titles" localSheetId="4">'3-programos'!$7:$9</definedName>
  </definedNames>
  <calcPr fullCalcOnLoad="1"/>
</workbook>
</file>

<file path=xl/sharedStrings.xml><?xml version="1.0" encoding="utf-8"?>
<sst xmlns="http://schemas.openxmlformats.org/spreadsheetml/2006/main" count="934" uniqueCount="477">
  <si>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</si>
  <si>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</si>
  <si>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</si>
  <si>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</si>
  <si>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</si>
  <si>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</si>
  <si>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</si>
  <si>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</si>
  <si>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</si>
  <si>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</si>
  <si>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</si>
  <si>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</si>
  <si>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</si>
  <si>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</si>
  <si>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</si>
  <si>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</si>
  <si>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</si>
  <si>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</si>
  <si>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</si>
  <si>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</si>
  <si>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</si>
  <si>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</si>
  <si>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</si>
  <si>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</si>
  <si>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</si>
  <si>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</si>
  <si>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</si>
  <si>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</si>
  <si>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</si>
  <si>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</si>
  <si>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</si>
  <si>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</si>
  <si>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</si>
  <si>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</si>
  <si>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</si>
  <si>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</si>
  <si>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</si>
  <si>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</si>
  <si>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</si>
  <si>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</si>
  <si>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</si>
  <si>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</si>
  <si>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</si>
  <si>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</si>
  <si>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</si>
  <si>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</si>
  <si>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</si>
  <si>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</si>
  <si>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</si>
  <si>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</si>
  <si>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</si>
  <si>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</si>
  <si>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</si>
  <si>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</si>
  <si>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</si>
  <si>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1.3.4.2.1.1.</t>
  </si>
  <si>
    <t>Valstybės investicijų programa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</si>
  <si>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</si>
  <si>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</si>
  <si>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</si>
  <si>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</si>
  <si>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</si>
  <si>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</si>
  <si>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</si>
  <si>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</si>
  <si>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</si>
  <si>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</si>
  <si>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</si>
  <si>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</si>
  <si>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</si>
  <si>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</si>
  <si>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</si>
  <si>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</si>
  <si>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</si>
  <si>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>Priešgaisrinė tarnyba</t>
  </si>
  <si>
    <t>Socialinė parama mokiniams</t>
  </si>
  <si>
    <t>Mokinio krepšelis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</si>
  <si>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</si>
  <si>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</si>
  <si>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</si>
  <si>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</si>
  <si>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</si>
  <si>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</si>
  <si>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</si>
  <si>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</si>
  <si>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</si>
  <si>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</si>
  <si>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</si>
  <si>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</si>
  <si>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</si>
  <si>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</si>
  <si>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</si>
  <si>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</si>
  <si>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</si>
  <si>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</si>
  <si>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</si>
  <si>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</si>
  <si>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</si>
  <si>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</si>
  <si>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</si>
  <si>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</si>
  <si>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</si>
  <si>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</si>
  <si>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</si>
  <si>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</si>
  <si>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</si>
  <si>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</si>
  <si>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Turizmo ir tradicinių amatų informacijos ir koordinavimo centras</t>
  </si>
  <si>
    <t>( eurai)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</si>
  <si>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</si>
  <si>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</si>
  <si>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</si>
  <si>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</si>
  <si>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</si>
  <si>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</si>
  <si>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</si>
  <si>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</si>
  <si>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</si>
  <si>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</si>
  <si>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Turto valdymo ir viešųjų pirkimų skyrius</t>
  </si>
  <si>
    <t>J.Keliuočio viešoji biblioteka</t>
  </si>
  <si>
    <t>L/d Varpelis</t>
  </si>
  <si>
    <t>Suaugusiųjų ir jaunimo mokymo centras</t>
  </si>
  <si>
    <t>Gyventojų pajamų mokestis</t>
  </si>
  <si>
    <t>Neveiksnių asmenų būklės peržiūrėjimas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</si>
  <si>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</si>
  <si>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</si>
  <si>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</si>
  <si>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</si>
  <si>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>1.3.4.1.1.1.c</t>
  </si>
  <si>
    <t>Speciali tikslinė dotacija iš viso (15+16+17+18+19)</t>
  </si>
  <si>
    <t>DOTACIJOS (14+20+21)</t>
  </si>
  <si>
    <t>KITOS PAJAMOS (23+27+28+29)</t>
  </si>
  <si>
    <t>Turto pajamos(24+25+26)</t>
  </si>
  <si>
    <t>VISI MOKESČIAI, PAJAMOS IR DOTACIJOS(1+13+22)</t>
  </si>
  <si>
    <t xml:space="preserve">        kreditoriniam įsiskolinimui dengti</t>
  </si>
  <si>
    <t xml:space="preserve">                                                                                      ROKIŠKIO RAJONO SAVIVALDYBĖS 2016 METŲ BIUDŽETAS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</si>
  <si>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</si>
  <si>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</si>
  <si>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</si>
  <si>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</si>
  <si>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</si>
  <si>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</si>
  <si>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</si>
  <si>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</si>
  <si>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</si>
  <si>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</si>
  <si>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</si>
  <si>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</si>
  <si>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</si>
  <si>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</si>
  <si>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</si>
  <si>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</si>
  <si>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</si>
  <si>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</si>
  <si>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</si>
  <si>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</si>
  <si>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</si>
  <si>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</si>
  <si>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</si>
  <si>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</si>
  <si>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</si>
  <si>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</si>
  <si>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</si>
  <si>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VšĮ Rokiškio rajono ligoninės dalininko kapitalui didinti (lizingas)</t>
  </si>
  <si>
    <t>Gydytojų rezidentūros studijų kompensavimas</t>
  </si>
  <si>
    <t>VšĮ Rokiškio PASPC moterų konsultacijos kabinetų įrangai</t>
  </si>
  <si>
    <t>Vaiko teisių apsaugos skyrius iš viso</t>
  </si>
  <si>
    <t>Vaikų dienos centrų dalinis finansavimas</t>
  </si>
  <si>
    <t>Kultūros,turizmo ir ryšių su užsienio šalimis skyrius iš viso</t>
  </si>
  <si>
    <t>Tarptautinis bendradarbiavimas</t>
  </si>
  <si>
    <t>Rajono renginių programa</t>
  </si>
  <si>
    <t>Nevyriausybinių organizac. projektų finansavimas</t>
  </si>
  <si>
    <t>Leidyba</t>
  </si>
  <si>
    <t>Pasiruošimas 2018 m. dainų šventei</t>
  </si>
  <si>
    <t>Turto valdymo ir viešųjų pirkimų skyrius                iš viso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</si>
  <si>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</si>
  <si>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</si>
  <si>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</si>
  <si>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</si>
  <si>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</si>
  <si>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Statybos ir infrastruktūros skyrius iš viso</t>
  </si>
  <si>
    <t>Kapitalo investicijos ir ilgalaikio turto remontas</t>
  </si>
  <si>
    <t>Subsidijos gamintojams už šiluminę energiją</t>
  </si>
  <si>
    <t>Projektų administravimas</t>
  </si>
  <si>
    <t>Įvykdytų projektų priežiūrai</t>
  </si>
  <si>
    <t>Strateginio planav. ir investicijų skyrius iš viso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</si>
  <si>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</si>
  <si>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</si>
  <si>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</si>
  <si>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</si>
  <si>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</si>
  <si>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</si>
  <si>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</si>
  <si>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</si>
  <si>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</si>
  <si>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</si>
  <si>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Lengvatinis keleivių pervež. išl. kompensavimas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</si>
  <si>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</si>
  <si>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</si>
  <si>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</si>
  <si>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</si>
  <si>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</si>
  <si>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</si>
  <si>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</si>
  <si>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</si>
  <si>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</si>
  <si>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</si>
  <si>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</si>
  <si>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</si>
  <si>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</si>
  <si>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</si>
  <si>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</si>
  <si>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</si>
  <si>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</si>
  <si>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Pandėlio prad. m-klos Kazliškio skyrius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</si>
  <si>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</si>
  <si>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</si>
  <si>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</si>
  <si>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</si>
  <si>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</si>
  <si>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</si>
  <si>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</si>
  <si>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</si>
  <si>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</si>
  <si>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</si>
  <si>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</si>
  <si>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</si>
  <si>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</si>
  <si>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t>Panemunėlio universalus daugiafunkcis cent.</t>
  </si>
  <si>
    <t xml:space="preserve">                                                  IŠ VISO: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</si>
  <si>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</si>
  <si>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</si>
  <si>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</si>
  <si>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</si>
  <si>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</si>
  <si>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</si>
  <si>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</si>
  <si>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</si>
  <si>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</si>
  <si>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</si>
  <si>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</si>
  <si>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</si>
  <si>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</si>
  <si>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</si>
  <si>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</si>
  <si>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</si>
  <si>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</si>
  <si>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</si>
  <si>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</si>
  <si>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</si>
  <si>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</si>
  <si>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</si>
  <si>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</si>
  <si>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</si>
  <si>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</si>
  <si>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</si>
  <si>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</si>
  <si>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</si>
  <si>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</si>
  <si>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</si>
  <si>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</si>
  <si>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</si>
  <si>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</si>
  <si>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</si>
  <si>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</si>
  <si>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</si>
  <si>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</si>
  <si>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</si>
  <si>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</si>
  <si>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</si>
  <si>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</si>
  <si>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</si>
  <si>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</si>
  <si>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</si>
  <si>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</si>
  <si>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</si>
  <si>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</si>
  <si>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</si>
  <si>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</si>
  <si>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</si>
  <si>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</si>
  <si>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</si>
  <si>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</si>
  <si>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</si>
  <si>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</si>
  <si>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</si>
  <si>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</si>
  <si>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</si>
  <si>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</si>
  <si>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</si>
  <si>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</si>
  <si>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</si>
  <si>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</si>
  <si>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</si>
  <si>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</si>
  <si>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</si>
  <si>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</si>
  <si>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</si>
  <si>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</si>
  <si>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</si>
  <si>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</si>
  <si>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</si>
  <si>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</si>
  <si>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</si>
  <si>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</si>
  <si>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</si>
  <si>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</si>
  <si>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</si>
  <si>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</si>
  <si>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</si>
  <si>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</si>
  <si>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</si>
  <si>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</si>
  <si>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</si>
  <si>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</si>
  <si>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</si>
  <si>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</si>
  <si>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</si>
  <si>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</si>
  <si>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</si>
  <si>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</si>
  <si>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</si>
  <si>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</si>
  <si>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</si>
  <si>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</si>
  <si>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</si>
  <si>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</si>
  <si>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</si>
  <si>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</si>
  <si>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</si>
  <si>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</si>
  <si>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</si>
  <si>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 xml:space="preserve">  ROKIŠKIO RAJONO SAVIVALDYBĖS 2018 METŲ BIUDŽETAS</t>
  </si>
  <si>
    <t>Lėšos,skirtos neformaliam vaikų švietimui   (ES lėšos)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</si>
  <si>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</si>
  <si>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</si>
  <si>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</si>
  <si>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</si>
  <si>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</si>
  <si>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</si>
  <si>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Seniūnaičių veiklos išlaidoms kompensuoti</t>
  </si>
  <si>
    <t>Internetinei svetainei ir programinei įrangai</t>
  </si>
  <si>
    <t>Parama šeimynoms, globėjams ir daugiavaikėms šeimoms</t>
  </si>
  <si>
    <t>Lietuvos šimtmečio programa</t>
  </si>
  <si>
    <t>ES projektų finansavimas</t>
  </si>
  <si>
    <t>Žemės sklypų formavimas, topograf. planų rengimas</t>
  </si>
  <si>
    <t>Detaliųjų planų rengimas ir korektūra</t>
  </si>
  <si>
    <t>Beglobių gyvūnų priežiūra</t>
  </si>
  <si>
    <t>PRACT už atliekų tvarkymą</t>
  </si>
  <si>
    <t>Darbui su soc. rizikos šeimomis</t>
  </si>
  <si>
    <t xml:space="preserve"> </t>
  </si>
  <si>
    <r>
      <t>VF*</t>
    </r>
    <r>
      <rPr>
        <sz val="10"/>
        <rFont val="Arial"/>
        <family val="2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</si>
  <si>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Mero institucijos reprezentacinės išlaidos</t>
  </si>
  <si>
    <t>Automobiliams seniūnijų socialiniams darbuotojams</t>
  </si>
  <si>
    <t>Kriaunų kapinių sklypo melioracijai</t>
  </si>
  <si>
    <t>Kaimo programa</t>
  </si>
  <si>
    <t>Melioracijos programa</t>
  </si>
  <si>
    <t>Nuostolingų maršrutų išlaidoms kompensuoti</t>
  </si>
  <si>
    <t>Nekilnojamojo turto įregistravimas</t>
  </si>
  <si>
    <t>Nekilnojamojo turto nuomos specialioji programa</t>
  </si>
  <si>
    <t>Investiciniams projektams,galimybių studijoms ir kitiems dokumentams rengti</t>
  </si>
  <si>
    <t>Lengvatinio moksleivių pervež. išlaidų kompensav.</t>
  </si>
  <si>
    <t>Nevyriausybinių organizacijų projektų finansavimas</t>
  </si>
  <si>
    <t>Talentingų žmonių rėmimo programa</t>
  </si>
  <si>
    <t>Kaimo materialinės bazės stiprinimo programa</t>
  </si>
  <si>
    <t>Vaikų ir jaunimo socializacija</t>
  </si>
  <si>
    <t>Asmenų patalpinimas į stacionarias globos įstaigas</t>
  </si>
  <si>
    <t>parama šeimynoms, globėjams ir daugiavaikėms šeimoms</t>
  </si>
  <si>
    <t>Darbo politikos formavavimas ir įgyvendinimas</t>
  </si>
  <si>
    <t>Žemės sklypų formavimas, topogr. planų rengimas</t>
  </si>
  <si>
    <t>Užimtumo didinimo programa</t>
  </si>
  <si>
    <t>Seniūnijų gatvių apšvietimo atnaujinimo programa</t>
  </si>
  <si>
    <t>PRATC už atliekų tvarkymą</t>
  </si>
  <si>
    <r>
      <rPr>
        <sz val="10"/>
        <rFont val="Arial"/>
        <family val="2"/>
      </rPr>
      <t>A</t>
    </r>
    <r>
      <rPr>
        <i/>
        <sz val="10"/>
        <rFont val="Arial"/>
        <family val="2"/>
      </rPr>
      <t>plinkos apsaugos rėmimo spec.programa</t>
    </r>
  </si>
  <si>
    <t>Administracijos automobilių palydovinei vietos nustatymo įrangai (GPS)</t>
  </si>
  <si>
    <t>Rokiškio Rotary klubui parko Vilties gatvėje įrengimo projekui dalinai finansuoti</t>
  </si>
  <si>
    <t>Rajono reprezentacinių sporto renginių programa</t>
  </si>
  <si>
    <t>Savanorių karių kapų priežiūros Rokiškio bendrijai-savanorių kapų priežiūrai</t>
  </si>
  <si>
    <t xml:space="preserve">                        2018 m. kovo 5 d. sprendimo Nr. TS-35</t>
  </si>
  <si>
    <t>ROKIŠKIO RAJONO SAVIVALDYBĖS 2018 METŲ BIUDŽETO</t>
  </si>
  <si>
    <t>Lietuvos kultūros sostinės programa (viešinimo paslauga)</t>
  </si>
  <si>
    <t>Sporto klubui ,,Grizlis" dalyvauti pasaulio trikovės čempionate PAR</t>
  </si>
  <si>
    <t>LR piliečių pervežimo gydymui į Lietuvą išlaidos</t>
  </si>
  <si>
    <t>Katalėjos šeimynai - pagalbos pinigai</t>
  </si>
  <si>
    <t>VšĮ Rokiškio raj. ligoninės skaitmeninės rentgeno diagnostinės sistemos esminiam pagerinimui</t>
  </si>
  <si>
    <t>Dotacijos savivaldybės nuosavai daliai prisidėjimui prie ES ir kitų projektų</t>
  </si>
  <si>
    <t>Kelių priežiūros ir plėtros programa</t>
  </si>
  <si>
    <t>Kelių žiemos  priežiūros programa</t>
  </si>
  <si>
    <t>Iš viso ESF*</t>
  </si>
  <si>
    <t>Paskolų aptarnavimas</t>
  </si>
  <si>
    <t>Rokiškio baseinas</t>
  </si>
  <si>
    <t>Senamiesčio progimnazijos Kriaunų sk.</t>
  </si>
  <si>
    <t>Panemunėlio mokykla - daugiafunkcis centras</t>
  </si>
  <si>
    <t>Pandėlio gimnazijos Kazliškio ikimokyklinio ir pradinio ugdymo skyrius</t>
  </si>
  <si>
    <t>Švietimo skyrius iš viso</t>
  </si>
  <si>
    <t>2019 m. liepos 26 d. sprendimo Nr. TS-</t>
  </si>
  <si>
    <t>Eil. Nr.</t>
  </si>
  <si>
    <t>2019 m. liepos  26 d. sprendimo Nr. TS -</t>
  </si>
  <si>
    <t>2 priedas</t>
  </si>
  <si>
    <t>3 priedas</t>
  </si>
  <si>
    <t xml:space="preserve">             Pajamos</t>
  </si>
  <si>
    <t>Įvykdyta</t>
  </si>
  <si>
    <t>Pajamų ir pelno mokesčiai (3)</t>
  </si>
  <si>
    <t>Turto mokesčiai (5+6+7)</t>
  </si>
  <si>
    <t>Paveldimo ir dovanojamo turto mokestis</t>
  </si>
  <si>
    <t>DOTACIJOS (14+15)</t>
  </si>
  <si>
    <t>ES finansinės paramos lėšos</t>
  </si>
  <si>
    <t>Speciali tikslinė dotacija iš viso(17+18+19)</t>
  </si>
  <si>
    <t>Kita tikslinė dotacija</t>
  </si>
  <si>
    <t>Lėšos iš kitų valdymo lygių</t>
  </si>
  <si>
    <t>21.</t>
  </si>
  <si>
    <t>Valstybės investicijų programoje numatytiems projektams</t>
  </si>
  <si>
    <t xml:space="preserve"> Kelių priežiūros ir plėtros programa</t>
  </si>
  <si>
    <t>Palūkanos</t>
  </si>
  <si>
    <t>Pajamos už patalpų nuomą</t>
  </si>
  <si>
    <t>Pajamos už atsitiktines paslaugas</t>
  </si>
  <si>
    <t>32.</t>
  </si>
  <si>
    <t>Įmokos už išlaikymą švietimo, socialinės apsaugos ir kitose įstaigose</t>
  </si>
  <si>
    <t>33.</t>
  </si>
  <si>
    <t>34.</t>
  </si>
  <si>
    <t>36.</t>
  </si>
  <si>
    <t>Pajamos iš baudų ir konfiskacijos</t>
  </si>
  <si>
    <t>37.</t>
  </si>
  <si>
    <t>Kitos pajamos</t>
  </si>
  <si>
    <t>38.</t>
  </si>
  <si>
    <t>ILGALAIKIO MATERIALAUS TURTO REALIZAVIMO PAJAMOS</t>
  </si>
  <si>
    <t>39.</t>
  </si>
  <si>
    <t>40.</t>
  </si>
  <si>
    <t>Metų pradžios lėšų likutis</t>
  </si>
  <si>
    <t xml:space="preserve">                                                                         Rokiškio rajono savivaldybės tarybos</t>
  </si>
  <si>
    <t xml:space="preserve">                                                                                                                      2018 m. liepos 27  sprendimo Nr.</t>
  </si>
  <si>
    <t xml:space="preserve">                                                                                                                       1 priedas</t>
  </si>
  <si>
    <t>tūkst.Eur</t>
  </si>
  <si>
    <t>1.3.3.</t>
  </si>
  <si>
    <t>1.3.4.</t>
  </si>
  <si>
    <t>41.</t>
  </si>
  <si>
    <t>Prekių ir paslaugų mokesčiai (9)</t>
  </si>
  <si>
    <t>Dotacijos iš kitų valdymo lygių(16+20+21+22)</t>
  </si>
  <si>
    <t>Mokymo lėšos</t>
  </si>
  <si>
    <t>Turto pajamos                          ( 25+26+27+28)</t>
  </si>
  <si>
    <t>Mokestis už valstybinių gamtos išteklių naudojimą</t>
  </si>
  <si>
    <t>35.</t>
  </si>
  <si>
    <t>1.1</t>
  </si>
  <si>
    <t>1.1.1.1.</t>
  </si>
  <si>
    <t>1.3.3.2.</t>
  </si>
  <si>
    <t>1.3.4.1.1.1.1.</t>
  </si>
  <si>
    <t>1.3.4.1.1.1.2.</t>
  </si>
  <si>
    <t>1.3.4.1.1.1.3</t>
  </si>
  <si>
    <t>1.3.4.1.1.5.</t>
  </si>
  <si>
    <t>1.3.4.2.</t>
  </si>
  <si>
    <t>1.3.4.3.</t>
  </si>
  <si>
    <t>1.4.1.1.2.</t>
  </si>
  <si>
    <t>1.4.1.2.</t>
  </si>
  <si>
    <t>1.4.1.4.</t>
  </si>
  <si>
    <t>1.4.1.5.1.1.</t>
  </si>
  <si>
    <t>1.4.2.</t>
  </si>
  <si>
    <t>1.4.2.1.2.1.</t>
  </si>
  <si>
    <t>1.4.2.1.1.1.</t>
  </si>
  <si>
    <t>1.4.2.1.4.1.</t>
  </si>
  <si>
    <t>1.4.2.1.6.</t>
  </si>
  <si>
    <t>1.4.2.1.6.1.</t>
  </si>
  <si>
    <t>1.4.2.1.6.2.</t>
  </si>
  <si>
    <t>1.4.3.</t>
  </si>
  <si>
    <t>1.4.4.</t>
  </si>
  <si>
    <t>4.1.1.</t>
  </si>
  <si>
    <t>Pajamų ekonominės klasifikacijos kodas</t>
  </si>
  <si>
    <t>Pajamos už teikiamas paslaugas (30+31+32+33)</t>
  </si>
  <si>
    <t>Rinkliavos (34+35)</t>
  </si>
  <si>
    <t>KITOS PAJAMOS (24+29+36+37)</t>
  </si>
  <si>
    <t>VISI MOKESČIAI, PAJAMOS IR DOTACIJOS (1+13+23+38)</t>
  </si>
  <si>
    <t>IŠ VISO (39+40)</t>
  </si>
  <si>
    <r>
      <t xml:space="preserve">                    </t>
    </r>
    <r>
      <rPr>
        <b/>
        <sz val="12"/>
        <rFont val="Times New Roman"/>
        <family val="1"/>
      </rPr>
      <t>ROKIŠKIO RAJONO SAVIVALDYBĖS 2018 METŲ BIUDŽETO PAJAMŲ</t>
    </r>
  </si>
  <si>
    <t xml:space="preserve">                                   ĮVYKDYMAS</t>
  </si>
  <si>
    <t xml:space="preserve">ROKIŠKIO RAJONO SAVIVALDYBĖS 2018 METŲ BIUDŽETO IŠLAIDOS </t>
  </si>
  <si>
    <t xml:space="preserve">                PAGAL ASIGNAVIMŲ VALDYTOJUS</t>
  </si>
  <si>
    <t>ĮŠLAIDOS  PAGAL PROGRAMAS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</si>
</sst>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63"/>
      </left>
      <right style="thin">
        <color rgb="FF000000"/>
      </right>
      <top style="medium"/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/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 style="medium"/>
      <bottom/>
    </border>
    <border>
      <left>
        <color indexed="63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7" fillId="0" borderId="0">
      <alignment/>
      <protection/>
    </xf>
    <xf numFmtId="0" fontId="4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0" borderId="0">
      <alignment/>
      <protection/>
    </xf>
    <xf numFmtId="0" fontId="17" fillId="0" borderId="0">
      <alignment/>
      <protection/>
    </xf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6" fillId="0" borderId="17" xfId="0" applyNumberFormat="1" applyFont="1" applyFill="1" applyBorder="1" applyAlignment="1">
      <alignment/>
    </xf>
    <xf numFmtId="178" fontId="0" fillId="33" borderId="17" xfId="0" applyNumberFormat="1" applyFill="1" applyBorder="1" applyAlignment="1">
      <alignment/>
    </xf>
    <xf numFmtId="0" fontId="1" fillId="0" borderId="18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178" fontId="6" fillId="0" borderId="21" xfId="0" applyNumberFormat="1" applyFont="1" applyFill="1" applyBorder="1" applyAlignment="1">
      <alignment/>
    </xf>
    <xf numFmtId="178" fontId="6" fillId="0" borderId="2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51" applyFont="1" applyBorder="1" applyAlignment="1">
      <alignment horizontal="center" vertical="center" wrapText="1"/>
      <protection/>
    </xf>
    <xf numFmtId="178" fontId="6" fillId="0" borderId="23" xfId="0" applyNumberFormat="1" applyFont="1" applyBorder="1" applyAlignment="1">
      <alignment/>
    </xf>
    <xf numFmtId="178" fontId="6" fillId="0" borderId="24" xfId="51" applyNumberFormat="1" applyFont="1" applyBorder="1" applyAlignment="1">
      <alignment horizontal="right" vertical="center" wrapText="1"/>
      <protection/>
    </xf>
    <xf numFmtId="0" fontId="0" fillId="0" borderId="24" xfId="51" applyFont="1" applyBorder="1" applyAlignment="1">
      <alignment horizontal="center" vertical="center" wrapText="1"/>
      <protection/>
    </xf>
    <xf numFmtId="0" fontId="0" fillId="0" borderId="25" xfId="51" applyFont="1" applyBorder="1" applyAlignment="1">
      <alignment horizontal="center" vertical="center" wrapText="1"/>
      <protection/>
    </xf>
    <xf numFmtId="0" fontId="0" fillId="0" borderId="26" xfId="51" applyFont="1" applyBorder="1" applyAlignment="1">
      <alignment horizontal="left" vertical="center" wrapText="1"/>
      <protection/>
    </xf>
    <xf numFmtId="178" fontId="0" fillId="0" borderId="27" xfId="0" applyNumberFormat="1" applyFont="1" applyBorder="1" applyAlignment="1">
      <alignment/>
    </xf>
    <xf numFmtId="0" fontId="0" fillId="0" borderId="21" xfId="51" applyFont="1" applyBorder="1" applyAlignment="1">
      <alignment horizontal="center" vertical="center" wrapText="1"/>
      <protection/>
    </xf>
    <xf numFmtId="178" fontId="0" fillId="0" borderId="28" xfId="0" applyNumberFormat="1" applyFont="1" applyBorder="1" applyAlignment="1">
      <alignment/>
    </xf>
    <xf numFmtId="178" fontId="0" fillId="0" borderId="20" xfId="51" applyNumberFormat="1" applyFont="1" applyBorder="1" applyAlignment="1">
      <alignment horizontal="right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center" vertical="center" wrapText="1"/>
      <protection/>
    </xf>
    <xf numFmtId="0" fontId="6" fillId="0" borderId="28" xfId="51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/>
    </xf>
    <xf numFmtId="178" fontId="0" fillId="0" borderId="20" xfId="0" applyNumberFormat="1" applyFont="1" applyBorder="1" applyAlignment="1">
      <alignment/>
    </xf>
    <xf numFmtId="0" fontId="0" fillId="0" borderId="20" xfId="51" applyFont="1" applyBorder="1" applyAlignment="1">
      <alignment horizontal="right" vertical="center" wrapText="1"/>
      <protection/>
    </xf>
    <xf numFmtId="0" fontId="6" fillId="0" borderId="26" xfId="0" applyFont="1" applyBorder="1" applyAlignment="1">
      <alignment/>
    </xf>
    <xf numFmtId="178" fontId="6" fillId="0" borderId="27" xfId="0" applyNumberFormat="1" applyFont="1" applyBorder="1" applyAlignment="1">
      <alignment/>
    </xf>
    <xf numFmtId="178" fontId="6" fillId="0" borderId="20" xfId="0" applyNumberFormat="1" applyFont="1" applyBorder="1" applyAlignment="1">
      <alignment horizontal="right"/>
    </xf>
    <xf numFmtId="178" fontId="6" fillId="0" borderId="20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6" fillId="0" borderId="17" xfId="0" applyNumberFormat="1" applyFont="1" applyBorder="1" applyAlignment="1">
      <alignment/>
    </xf>
    <xf numFmtId="178" fontId="0" fillId="0" borderId="20" xfId="0" applyNumberFormat="1" applyFont="1" applyBorder="1" applyAlignment="1">
      <alignment horizontal="right"/>
    </xf>
    <xf numFmtId="178" fontId="0" fillId="0" borderId="21" xfId="0" applyNumberFormat="1" applyFont="1" applyBorder="1" applyAlignment="1">
      <alignment/>
    </xf>
    <xf numFmtId="178" fontId="0" fillId="34" borderId="20" xfId="0" applyNumberFormat="1" applyFont="1" applyFill="1" applyBorder="1" applyAlignment="1">
      <alignment/>
    </xf>
    <xf numFmtId="178" fontId="0" fillId="0" borderId="17" xfId="0" applyNumberFormat="1" applyFont="1" applyBorder="1" applyAlignment="1">
      <alignment/>
    </xf>
    <xf numFmtId="178" fontId="6" fillId="34" borderId="20" xfId="0" applyNumberFormat="1" applyFont="1" applyFill="1" applyBorder="1" applyAlignment="1">
      <alignment/>
    </xf>
    <xf numFmtId="178" fontId="0" fillId="0" borderId="20" xfId="0" applyNumberFormat="1" applyFont="1" applyBorder="1" applyAlignment="1">
      <alignment/>
    </xf>
    <xf numFmtId="178" fontId="6" fillId="0" borderId="20" xfId="0" applyNumberFormat="1" applyFont="1" applyBorder="1" applyAlignment="1">
      <alignment/>
    </xf>
    <xf numFmtId="0" fontId="6" fillId="0" borderId="26" xfId="0" applyFont="1" applyBorder="1" applyAlignment="1">
      <alignment wrapText="1"/>
    </xf>
    <xf numFmtId="178" fontId="6" fillId="0" borderId="29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6" fillId="33" borderId="28" xfId="0" applyNumberFormat="1" applyFont="1" applyFill="1" applyBorder="1" applyAlignment="1">
      <alignment/>
    </xf>
    <xf numFmtId="0" fontId="9" fillId="34" borderId="26" xfId="0" applyFont="1" applyFill="1" applyBorder="1" applyAlignment="1">
      <alignment/>
    </xf>
    <xf numFmtId="0" fontId="9" fillId="0" borderId="26" xfId="0" applyFont="1" applyBorder="1" applyAlignment="1">
      <alignment/>
    </xf>
    <xf numFmtId="178" fontId="6" fillId="0" borderId="28" xfId="0" applyNumberFormat="1" applyFont="1" applyBorder="1" applyAlignment="1">
      <alignment vertical="top" wrapText="1"/>
    </xf>
    <xf numFmtId="0" fontId="6" fillId="0" borderId="32" xfId="0" applyFont="1" applyBorder="1" applyAlignment="1">
      <alignment/>
    </xf>
    <xf numFmtId="178" fontId="6" fillId="0" borderId="33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35" xfId="0" applyNumberFormat="1" applyFont="1" applyBorder="1" applyAlignment="1">
      <alignment/>
    </xf>
    <xf numFmtId="178" fontId="0" fillId="0" borderId="34" xfId="0" applyNumberFormat="1" applyFont="1" applyBorder="1" applyAlignment="1">
      <alignment/>
    </xf>
    <xf numFmtId="178" fontId="0" fillId="0" borderId="36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0" fontId="6" fillId="0" borderId="26" xfId="0" applyFont="1" applyBorder="1" applyAlignment="1">
      <alignment horizontal="left"/>
    </xf>
    <xf numFmtId="178" fontId="10" fillId="0" borderId="20" xfId="0" applyNumberFormat="1" applyFont="1" applyBorder="1" applyAlignment="1">
      <alignment/>
    </xf>
    <xf numFmtId="0" fontId="6" fillId="34" borderId="26" xfId="0" applyFont="1" applyFill="1" applyBorder="1" applyAlignment="1">
      <alignment/>
    </xf>
    <xf numFmtId="0" fontId="6" fillId="0" borderId="38" xfId="0" applyFont="1" applyBorder="1" applyAlignment="1">
      <alignment/>
    </xf>
    <xf numFmtId="178" fontId="6" fillId="0" borderId="39" xfId="0" applyNumberFormat="1" applyFont="1" applyBorder="1" applyAlignment="1">
      <alignment/>
    </xf>
    <xf numFmtId="178" fontId="6" fillId="0" borderId="40" xfId="0" applyNumberFormat="1" applyFont="1" applyBorder="1" applyAlignment="1">
      <alignment/>
    </xf>
    <xf numFmtId="178" fontId="6" fillId="0" borderId="40" xfId="0" applyNumberFormat="1" applyFont="1" applyBorder="1" applyAlignment="1">
      <alignment/>
    </xf>
    <xf numFmtId="178" fontId="6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/>
    </xf>
    <xf numFmtId="178" fontId="0" fillId="0" borderId="43" xfId="0" applyNumberFormat="1" applyFont="1" applyBorder="1" applyAlignment="1">
      <alignment/>
    </xf>
    <xf numFmtId="178" fontId="0" fillId="0" borderId="41" xfId="0" applyNumberFormat="1" applyFont="1" applyBorder="1" applyAlignment="1">
      <alignment/>
    </xf>
    <xf numFmtId="178" fontId="6" fillId="0" borderId="40" xfId="0" applyNumberFormat="1" applyFont="1" applyBorder="1" applyAlignment="1">
      <alignment horizontal="right" wrapText="1"/>
    </xf>
    <xf numFmtId="178" fontId="6" fillId="0" borderId="4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8" fontId="6" fillId="33" borderId="44" xfId="0" applyNumberFormat="1" applyFont="1" applyFill="1" applyBorder="1" applyAlignment="1">
      <alignment/>
    </xf>
    <xf numFmtId="178" fontId="6" fillId="0" borderId="45" xfId="0" applyNumberFormat="1" applyFont="1" applyBorder="1" applyAlignment="1">
      <alignment/>
    </xf>
    <xf numFmtId="178" fontId="6" fillId="0" borderId="46" xfId="0" applyNumberFormat="1" applyFont="1" applyFill="1" applyBorder="1" applyAlignment="1">
      <alignment/>
    </xf>
    <xf numFmtId="178" fontId="6" fillId="33" borderId="47" xfId="0" applyNumberFormat="1" applyFont="1" applyFill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9" xfId="0" applyNumberFormat="1" applyFont="1" applyBorder="1" applyAlignment="1">
      <alignment/>
    </xf>
    <xf numFmtId="178" fontId="6" fillId="0" borderId="47" xfId="0" applyNumberFormat="1" applyFont="1" applyBorder="1" applyAlignment="1">
      <alignment/>
    </xf>
    <xf numFmtId="178" fontId="6" fillId="33" borderId="4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50" xfId="51" applyFont="1" applyBorder="1" applyAlignment="1">
      <alignment horizontal="center" vertical="center" wrapText="1"/>
      <protection/>
    </xf>
    <xf numFmtId="0" fontId="8" fillId="0" borderId="50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15" fillId="0" borderId="10" xfId="0" applyFont="1" applyBorder="1" applyAlignment="1">
      <alignment wrapText="1"/>
    </xf>
    <xf numFmtId="178" fontId="6" fillId="0" borderId="46" xfId="0" applyNumberFormat="1" applyFont="1" applyBorder="1" applyAlignment="1">
      <alignment/>
    </xf>
    <xf numFmtId="178" fontId="6" fillId="0" borderId="44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0" fontId="0" fillId="0" borderId="51" xfId="0" applyBorder="1" applyAlignment="1">
      <alignment vertical="top"/>
    </xf>
    <xf numFmtId="0" fontId="6" fillId="0" borderId="51" xfId="51" applyFont="1" applyBorder="1" applyAlignment="1">
      <alignment horizontal="left" vertical="center" wrapText="1"/>
      <protection/>
    </xf>
    <xf numFmtId="178" fontId="6" fillId="0" borderId="52" xfId="0" applyNumberFormat="1" applyFont="1" applyBorder="1" applyAlignment="1">
      <alignment/>
    </xf>
    <xf numFmtId="0" fontId="0" fillId="0" borderId="53" xfId="51" applyFont="1" applyBorder="1" applyAlignment="1">
      <alignment horizontal="center" vertical="center" wrapText="1"/>
      <protection/>
    </xf>
    <xf numFmtId="178" fontId="6" fillId="0" borderId="54" xfId="51" applyNumberFormat="1" applyFont="1" applyBorder="1" applyAlignment="1">
      <alignment horizontal="right" vertical="center" wrapText="1"/>
      <protection/>
    </xf>
    <xf numFmtId="178" fontId="6" fillId="0" borderId="25" xfId="51" applyNumberFormat="1" applyFont="1" applyBorder="1" applyAlignment="1">
      <alignment horizontal="right" vertical="center" wrapText="1"/>
      <protection/>
    </xf>
    <xf numFmtId="178" fontId="6" fillId="0" borderId="55" xfId="51" applyNumberFormat="1" applyFont="1" applyBorder="1" applyAlignment="1">
      <alignment horizontal="right" vertical="center" wrapText="1"/>
      <protection/>
    </xf>
    <xf numFmtId="178" fontId="6" fillId="0" borderId="25" xfId="0" applyNumberFormat="1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6" fillId="0" borderId="54" xfId="0" applyNumberFormat="1" applyFont="1" applyBorder="1" applyAlignment="1">
      <alignment/>
    </xf>
    <xf numFmtId="178" fontId="6" fillId="0" borderId="55" xfId="0" applyNumberFormat="1" applyFont="1" applyBorder="1" applyAlignment="1">
      <alignment/>
    </xf>
    <xf numFmtId="178" fontId="6" fillId="0" borderId="56" xfId="0" applyNumberFormat="1" applyFont="1" applyBorder="1" applyAlignment="1">
      <alignment/>
    </xf>
    <xf numFmtId="178" fontId="6" fillId="0" borderId="57" xfId="0" applyNumberFormat="1" applyFont="1" applyBorder="1" applyAlignment="1">
      <alignment/>
    </xf>
    <xf numFmtId="178" fontId="6" fillId="0" borderId="58" xfId="0" applyNumberFormat="1" applyFont="1" applyBorder="1" applyAlignment="1">
      <alignment/>
    </xf>
    <xf numFmtId="0" fontId="6" fillId="0" borderId="51" xfId="0" applyFont="1" applyBorder="1" applyAlignment="1">
      <alignment/>
    </xf>
    <xf numFmtId="0" fontId="0" fillId="0" borderId="26" xfId="0" applyBorder="1" applyAlignment="1">
      <alignment vertical="top"/>
    </xf>
    <xf numFmtId="178" fontId="0" fillId="34" borderId="20" xfId="0" applyNumberFormat="1" applyFill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6" fillId="0" borderId="31" xfId="0" applyNumberFormat="1" applyFont="1" applyBorder="1" applyAlignment="1">
      <alignment/>
    </xf>
    <xf numFmtId="178" fontId="0" fillId="0" borderId="30" xfId="0" applyNumberFormat="1" applyBorder="1" applyAlignment="1">
      <alignment/>
    </xf>
    <xf numFmtId="178" fontId="11" fillId="0" borderId="28" xfId="0" applyNumberFormat="1" applyFon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31" xfId="0" applyNumberFormat="1" applyBorder="1" applyAlignment="1">
      <alignment/>
    </xf>
    <xf numFmtId="0" fontId="16" fillId="0" borderId="26" xfId="0" applyFont="1" applyBorder="1" applyAlignment="1">
      <alignment wrapText="1"/>
    </xf>
    <xf numFmtId="178" fontId="0" fillId="0" borderId="29" xfId="0" applyNumberFormat="1" applyBorder="1" applyAlignment="1">
      <alignment/>
    </xf>
    <xf numFmtId="0" fontId="9" fillId="0" borderId="26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38" xfId="0" applyBorder="1" applyAlignment="1">
      <alignment vertical="top"/>
    </xf>
    <xf numFmtId="178" fontId="0" fillId="0" borderId="11" xfId="0" applyNumberFormat="1" applyBorder="1" applyAlignment="1">
      <alignment/>
    </xf>
    <xf numFmtId="178" fontId="6" fillId="0" borderId="59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6" fillId="0" borderId="60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6" fillId="0" borderId="62" xfId="0" applyNumberFormat="1" applyFon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64" xfId="0" applyNumberFormat="1" applyBorder="1" applyAlignment="1">
      <alignment/>
    </xf>
    <xf numFmtId="0" fontId="16" fillId="0" borderId="26" xfId="0" applyFont="1" applyBorder="1" applyAlignment="1">
      <alignment/>
    </xf>
    <xf numFmtId="0" fontId="0" fillId="0" borderId="32" xfId="0" applyBorder="1" applyAlignment="1">
      <alignment vertical="top"/>
    </xf>
    <xf numFmtId="178" fontId="0" fillId="0" borderId="42" xfId="0" applyNumberFormat="1" applyBorder="1" applyAlignment="1">
      <alignment/>
    </xf>
    <xf numFmtId="178" fontId="0" fillId="0" borderId="40" xfId="0" applyNumberFormat="1" applyBorder="1" applyAlignment="1">
      <alignment/>
    </xf>
    <xf numFmtId="178" fontId="0" fillId="0" borderId="43" xfId="0" applyNumberFormat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40" xfId="0" applyNumberFormat="1" applyFont="1" applyBorder="1" applyAlignment="1">
      <alignment/>
    </xf>
    <xf numFmtId="178" fontId="6" fillId="33" borderId="46" xfId="0" applyNumberFormat="1" applyFont="1" applyFill="1" applyBorder="1" applyAlignment="1">
      <alignment/>
    </xf>
    <xf numFmtId="178" fontId="6" fillId="33" borderId="45" xfId="0" applyNumberFormat="1" applyFont="1" applyFill="1" applyBorder="1" applyAlignment="1">
      <alignment/>
    </xf>
    <xf numFmtId="178" fontId="0" fillId="0" borderId="49" xfId="0" applyNumberFormat="1" applyBorder="1" applyAlignment="1">
      <alignment/>
    </xf>
    <xf numFmtId="178" fontId="0" fillId="0" borderId="45" xfId="0" applyNumberFormat="1" applyBorder="1" applyAlignment="1">
      <alignment/>
    </xf>
    <xf numFmtId="0" fontId="6" fillId="0" borderId="18" xfId="0" applyFont="1" applyBorder="1" applyAlignment="1">
      <alignment wrapText="1"/>
    </xf>
    <xf numFmtId="178" fontId="6" fillId="0" borderId="65" xfId="0" applyNumberFormat="1" applyFont="1" applyBorder="1" applyAlignment="1">
      <alignment/>
    </xf>
    <xf numFmtId="178" fontId="0" fillId="0" borderId="57" xfId="0" applyNumberFormat="1" applyBorder="1" applyAlignment="1">
      <alignment/>
    </xf>
    <xf numFmtId="178" fontId="6" fillId="33" borderId="20" xfId="0" applyNumberFormat="1" applyFont="1" applyFill="1" applyBorder="1" applyAlignment="1">
      <alignment/>
    </xf>
    <xf numFmtId="178" fontId="0" fillId="33" borderId="28" xfId="0" applyNumberFormat="1" applyFont="1" applyFill="1" applyBorder="1" applyAlignment="1">
      <alignment/>
    </xf>
    <xf numFmtId="178" fontId="0" fillId="33" borderId="20" xfId="0" applyNumberFormat="1" applyFont="1" applyFill="1" applyBorder="1" applyAlignment="1">
      <alignment/>
    </xf>
    <xf numFmtId="0" fontId="9" fillId="0" borderId="32" xfId="0" applyFont="1" applyBorder="1" applyAlignment="1">
      <alignment/>
    </xf>
    <xf numFmtId="0" fontId="9" fillId="34" borderId="57" xfId="0" applyFont="1" applyFill="1" applyBorder="1" applyAlignment="1">
      <alignment/>
    </xf>
    <xf numFmtId="0" fontId="9" fillId="34" borderId="57" xfId="0" applyFont="1" applyFill="1" applyBorder="1" applyAlignment="1">
      <alignment vertical="top" wrapText="1"/>
    </xf>
    <xf numFmtId="0" fontId="10" fillId="0" borderId="26" xfId="0" applyFon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6" xfId="0" applyNumberFormat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0" fillId="0" borderId="26" xfId="0" applyBorder="1" applyAlignment="1">
      <alignment vertical="top" wrapText="1"/>
    </xf>
    <xf numFmtId="0" fontId="9" fillId="34" borderId="26" xfId="0" applyFont="1" applyFill="1" applyBorder="1" applyAlignment="1">
      <alignment vertical="top" wrapText="1"/>
    </xf>
    <xf numFmtId="178" fontId="0" fillId="0" borderId="28" xfId="0" applyNumberFormat="1" applyFont="1" applyBorder="1" applyAlignment="1">
      <alignment wrapText="1"/>
    </xf>
    <xf numFmtId="178" fontId="0" fillId="0" borderId="20" xfId="0" applyNumberFormat="1" applyBorder="1" applyAlignment="1">
      <alignment wrapText="1"/>
    </xf>
    <xf numFmtId="178" fontId="6" fillId="0" borderId="20" xfId="0" applyNumberFormat="1" applyFont="1" applyBorder="1" applyAlignment="1">
      <alignment wrapText="1"/>
    </xf>
    <xf numFmtId="178" fontId="6" fillId="0" borderId="17" xfId="0" applyNumberFormat="1" applyFont="1" applyBorder="1" applyAlignment="1">
      <alignment wrapText="1"/>
    </xf>
    <xf numFmtId="178" fontId="0" fillId="0" borderId="27" xfId="0" applyNumberFormat="1" applyBorder="1" applyAlignment="1">
      <alignment wrapText="1"/>
    </xf>
    <xf numFmtId="178" fontId="0" fillId="34" borderId="20" xfId="0" applyNumberFormat="1" applyFill="1" applyBorder="1" applyAlignment="1">
      <alignment wrapText="1"/>
    </xf>
    <xf numFmtId="178" fontId="0" fillId="0" borderId="20" xfId="0" applyNumberFormat="1" applyBorder="1" applyAlignment="1">
      <alignment vertical="top" wrapText="1"/>
    </xf>
    <xf numFmtId="178" fontId="0" fillId="0" borderId="21" xfId="0" applyNumberFormat="1" applyBorder="1" applyAlignment="1">
      <alignment vertical="top" wrapText="1"/>
    </xf>
    <xf numFmtId="178" fontId="0" fillId="0" borderId="17" xfId="0" applyNumberFormat="1" applyBorder="1" applyAlignment="1">
      <alignment vertical="top" wrapText="1"/>
    </xf>
    <xf numFmtId="178" fontId="0" fillId="0" borderId="28" xfId="0" applyNumberForma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178" fontId="0" fillId="0" borderId="29" xfId="0" applyNumberFormat="1" applyFont="1" applyBorder="1" applyAlignment="1">
      <alignment/>
    </xf>
    <xf numFmtId="0" fontId="0" fillId="34" borderId="32" xfId="0" applyFont="1" applyFill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16" xfId="0" applyNumberFormat="1" applyBorder="1" applyAlignment="1">
      <alignment/>
    </xf>
    <xf numFmtId="0" fontId="0" fillId="0" borderId="57" xfId="0" applyBorder="1" applyAlignment="1">
      <alignment vertical="top"/>
    </xf>
    <xf numFmtId="0" fontId="6" fillId="0" borderId="19" xfId="0" applyFont="1" applyBorder="1" applyAlignment="1">
      <alignment/>
    </xf>
    <xf numFmtId="178" fontId="6" fillId="0" borderId="61" xfId="0" applyNumberFormat="1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0" fillId="0" borderId="29" xfId="0" applyBorder="1" applyAlignment="1">
      <alignment vertical="top"/>
    </xf>
    <xf numFmtId="0" fontId="9" fillId="0" borderId="29" xfId="0" applyFont="1" applyFill="1" applyBorder="1" applyAlignment="1">
      <alignment vertical="top" wrapText="1"/>
    </xf>
    <xf numFmtId="0" fontId="0" fillId="0" borderId="21" xfId="0" applyBorder="1" applyAlignment="1">
      <alignment vertical="top"/>
    </xf>
    <xf numFmtId="178" fontId="0" fillId="0" borderId="54" xfId="0" applyNumberForma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66" xfId="0" applyNumberFormat="1" applyFon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8" xfId="0" applyNumberFormat="1" applyBorder="1" applyAlignment="1">
      <alignment/>
    </xf>
    <xf numFmtId="0" fontId="6" fillId="0" borderId="10" xfId="0" applyFont="1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178" fontId="6" fillId="0" borderId="25" xfId="0" applyNumberFormat="1" applyFont="1" applyBorder="1" applyAlignment="1">
      <alignment/>
    </xf>
    <xf numFmtId="178" fontId="6" fillId="34" borderId="25" xfId="0" applyNumberFormat="1" applyFont="1" applyFill="1" applyBorder="1" applyAlignment="1">
      <alignment/>
    </xf>
    <xf numFmtId="178" fontId="2" fillId="0" borderId="69" xfId="0" applyNumberFormat="1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/>
    </xf>
    <xf numFmtId="0" fontId="0" fillId="0" borderId="62" xfId="51" applyFont="1" applyBorder="1" applyAlignment="1">
      <alignment horizontal="center" vertical="center" wrapText="1"/>
      <protection/>
    </xf>
    <xf numFmtId="178" fontId="0" fillId="0" borderId="21" xfId="0" applyNumberFormat="1" applyFont="1" applyBorder="1" applyAlignment="1">
      <alignment/>
    </xf>
    <xf numFmtId="178" fontId="6" fillId="0" borderId="65" xfId="51" applyNumberFormat="1" applyFont="1" applyBorder="1" applyAlignment="1">
      <alignment horizontal="right" vertical="center" wrapText="1"/>
      <protection/>
    </xf>
    <xf numFmtId="0" fontId="6" fillId="0" borderId="54" xfId="51" applyFont="1" applyBorder="1" applyAlignment="1">
      <alignment horizontal="center" vertical="center" wrapText="1"/>
      <protection/>
    </xf>
    <xf numFmtId="0" fontId="0" fillId="0" borderId="55" xfId="51" applyFont="1" applyBorder="1" applyAlignment="1">
      <alignment horizontal="center" vertical="center" wrapText="1"/>
      <protection/>
    </xf>
    <xf numFmtId="0" fontId="0" fillId="0" borderId="7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8" fontId="0" fillId="0" borderId="27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 horizontal="right"/>
    </xf>
    <xf numFmtId="178" fontId="0" fillId="0" borderId="20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178" fontId="0" fillId="0" borderId="28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6" fillId="0" borderId="27" xfId="0" applyNumberFormat="1" applyFont="1" applyFill="1" applyBorder="1" applyAlignment="1">
      <alignment/>
    </xf>
    <xf numFmtId="178" fontId="6" fillId="0" borderId="20" xfId="0" applyNumberFormat="1" applyFont="1" applyFill="1" applyBorder="1" applyAlignment="1">
      <alignment/>
    </xf>
    <xf numFmtId="178" fontId="6" fillId="0" borderId="28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178" fontId="0" fillId="0" borderId="20" xfId="0" applyNumberFormat="1" applyFont="1" applyFill="1" applyBorder="1" applyAlignment="1" applyProtection="1">
      <alignment/>
      <protection/>
    </xf>
    <xf numFmtId="178" fontId="0" fillId="0" borderId="31" xfId="0" applyNumberFormat="1" applyFont="1" applyFill="1" applyBorder="1" applyAlignment="1">
      <alignment/>
    </xf>
    <xf numFmtId="0" fontId="0" fillId="0" borderId="21" xfId="51" applyFont="1" applyFill="1" applyBorder="1" applyAlignment="1">
      <alignment horizontal="center" vertical="center" wrapText="1"/>
      <protection/>
    </xf>
    <xf numFmtId="178" fontId="0" fillId="0" borderId="20" xfId="51" applyNumberFormat="1" applyFont="1" applyFill="1" applyBorder="1" applyAlignment="1">
      <alignment horizontal="right" vertical="center" wrapText="1"/>
      <protection/>
    </xf>
    <xf numFmtId="0" fontId="0" fillId="0" borderId="17" xfId="51" applyFont="1" applyFill="1" applyBorder="1" applyAlignment="1">
      <alignment horizontal="center" vertical="center" wrapText="1"/>
      <protection/>
    </xf>
    <xf numFmtId="0" fontId="0" fillId="0" borderId="20" xfId="51" applyFont="1" applyFill="1" applyBorder="1" applyAlignment="1">
      <alignment horizontal="center" vertical="center" wrapText="1"/>
      <protection/>
    </xf>
    <xf numFmtId="0" fontId="6" fillId="0" borderId="28" xfId="51" applyFont="1" applyFill="1" applyBorder="1" applyAlignment="1">
      <alignment horizontal="center" vertical="center" wrapText="1"/>
      <protection/>
    </xf>
    <xf numFmtId="0" fontId="0" fillId="0" borderId="20" xfId="51" applyFont="1" applyFill="1" applyBorder="1" applyAlignment="1">
      <alignment horizontal="right" vertical="center" wrapText="1"/>
      <protection/>
    </xf>
    <xf numFmtId="178" fontId="6" fillId="0" borderId="27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78" fontId="0" fillId="0" borderId="27" xfId="0" applyNumberFormat="1" applyFont="1" applyBorder="1" applyAlignment="1">
      <alignment vertical="top"/>
    </xf>
    <xf numFmtId="178" fontId="0" fillId="0" borderId="20" xfId="0" applyNumberFormat="1" applyFont="1" applyBorder="1" applyAlignment="1">
      <alignment vertical="top"/>
    </xf>
    <xf numFmtId="178" fontId="0" fillId="0" borderId="21" xfId="0" applyNumberFormat="1" applyFont="1" applyBorder="1" applyAlignment="1">
      <alignment vertical="top"/>
    </xf>
    <xf numFmtId="178" fontId="0" fillId="0" borderId="28" xfId="0" applyNumberFormat="1" applyFont="1" applyBorder="1" applyAlignment="1">
      <alignment vertical="top"/>
    </xf>
    <xf numFmtId="178" fontId="0" fillId="0" borderId="17" xfId="0" applyNumberFormat="1" applyFont="1" applyBorder="1" applyAlignment="1">
      <alignment vertical="top"/>
    </xf>
    <xf numFmtId="0" fontId="8" fillId="0" borderId="22" xfId="51" applyFont="1" applyBorder="1" applyAlignment="1">
      <alignment horizontal="center" vertical="center" wrapText="1"/>
      <protection/>
    </xf>
    <xf numFmtId="178" fontId="13" fillId="0" borderId="21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vertical="top"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2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8" xfId="0" applyBorder="1" applyAlignment="1">
      <alignment vertical="top"/>
    </xf>
    <xf numFmtId="0" fontId="0" fillId="0" borderId="17" xfId="0" applyBorder="1" applyAlignment="1">
      <alignment vertical="top"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28" xfId="0" applyFont="1" applyBorder="1" applyAlignment="1">
      <alignment/>
    </xf>
    <xf numFmtId="0" fontId="6" fillId="33" borderId="20" xfId="0" applyFont="1" applyFill="1" applyBorder="1" applyAlignment="1">
      <alignment/>
    </xf>
    <xf numFmtId="178" fontId="0" fillId="0" borderId="20" xfId="0" applyNumberFormat="1" applyFont="1" applyFill="1" applyBorder="1" applyAlignment="1" applyProtection="1">
      <alignment/>
      <protection/>
    </xf>
    <xf numFmtId="178" fontId="6" fillId="0" borderId="20" xfId="0" applyNumberFormat="1" applyFont="1" applyFill="1" applyBorder="1" applyAlignment="1" applyProtection="1">
      <alignment/>
      <protection/>
    </xf>
    <xf numFmtId="178" fontId="0" fillId="0" borderId="27" xfId="0" applyNumberFormat="1" applyFont="1" applyFill="1" applyBorder="1" applyAlignment="1" applyProtection="1">
      <alignment/>
      <protection/>
    </xf>
    <xf numFmtId="178" fontId="6" fillId="0" borderId="17" xfId="0" applyNumberFormat="1" applyFont="1" applyFill="1" applyBorder="1" applyAlignment="1" applyProtection="1">
      <alignment/>
      <protection/>
    </xf>
    <xf numFmtId="178" fontId="0" fillId="0" borderId="21" xfId="0" applyNumberFormat="1" applyFont="1" applyFill="1" applyBorder="1" applyAlignment="1" applyProtection="1">
      <alignment/>
      <protection/>
    </xf>
    <xf numFmtId="178" fontId="0" fillId="0" borderId="28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78" fontId="6" fillId="0" borderId="25" xfId="0" applyNumberFormat="1" applyFont="1" applyFill="1" applyBorder="1" applyAlignment="1" applyProtection="1">
      <alignment/>
      <protection/>
    </xf>
    <xf numFmtId="178" fontId="0" fillId="0" borderId="25" xfId="0" applyNumberFormat="1" applyFont="1" applyFill="1" applyBorder="1" applyAlignment="1" applyProtection="1">
      <alignment/>
      <protection/>
    </xf>
    <xf numFmtId="178" fontId="0" fillId="0" borderId="34" xfId="0" applyNumberFormat="1" applyFont="1" applyFill="1" applyBorder="1" applyAlignment="1" applyProtection="1">
      <alignment/>
      <protection/>
    </xf>
    <xf numFmtId="178" fontId="6" fillId="0" borderId="47" xfId="0" applyNumberFormat="1" applyFont="1" applyFill="1" applyBorder="1" applyAlignment="1" applyProtection="1">
      <alignment/>
      <protection/>
    </xf>
    <xf numFmtId="178" fontId="6" fillId="0" borderId="46" xfId="0" applyNumberFormat="1" applyFont="1" applyFill="1" applyBorder="1" applyAlignment="1" applyProtection="1">
      <alignment/>
      <protection/>
    </xf>
    <xf numFmtId="178" fontId="6" fillId="0" borderId="45" xfId="0" applyNumberFormat="1" applyFont="1" applyFill="1" applyBorder="1" applyAlignment="1" applyProtection="1">
      <alignment/>
      <protection/>
    </xf>
    <xf numFmtId="178" fontId="6" fillId="35" borderId="20" xfId="0" applyNumberFormat="1" applyFont="1" applyFill="1" applyBorder="1" applyAlignment="1" applyProtection="1">
      <alignment/>
      <protection/>
    </xf>
    <xf numFmtId="178" fontId="6" fillId="0" borderId="34" xfId="0" applyNumberFormat="1" applyFont="1" applyFill="1" applyBorder="1" applyAlignment="1" applyProtection="1">
      <alignment/>
      <protection/>
    </xf>
    <xf numFmtId="178" fontId="0" fillId="0" borderId="44" xfId="0" applyNumberFormat="1" applyFont="1" applyFill="1" applyBorder="1" applyAlignment="1" applyProtection="1">
      <alignment/>
      <protection/>
    </xf>
    <xf numFmtId="178" fontId="6" fillId="0" borderId="44" xfId="0" applyNumberFormat="1" applyFont="1" applyFill="1" applyBorder="1" applyAlignment="1" applyProtection="1">
      <alignment/>
      <protection/>
    </xf>
    <xf numFmtId="178" fontId="0" fillId="0" borderId="46" xfId="0" applyNumberFormat="1" applyFont="1" applyFill="1" applyBorder="1" applyAlignment="1" applyProtection="1">
      <alignment/>
      <protection/>
    </xf>
    <xf numFmtId="178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horizontal="right" vertical="center" wrapText="1"/>
      <protection/>
    </xf>
    <xf numFmtId="178" fontId="6" fillId="33" borderId="20" xfId="0" applyNumberFormat="1" applyFont="1" applyFill="1" applyBorder="1" applyAlignment="1" applyProtection="1">
      <alignment/>
      <protection/>
    </xf>
    <xf numFmtId="178" fontId="0" fillId="35" borderId="20" xfId="0" applyNumberFormat="1" applyFont="1" applyFill="1" applyBorder="1" applyAlignment="1" applyProtection="1">
      <alignment/>
      <protection/>
    </xf>
    <xf numFmtId="178" fontId="0" fillId="0" borderId="20" xfId="0" applyNumberFormat="1" applyFont="1" applyFill="1" applyBorder="1" applyAlignment="1" applyProtection="1">
      <alignment wrapText="1"/>
      <protection/>
    </xf>
    <xf numFmtId="178" fontId="6" fillId="0" borderId="20" xfId="0" applyNumberFormat="1" applyFont="1" applyFill="1" applyBorder="1" applyAlignment="1" applyProtection="1">
      <alignment wrapText="1"/>
      <protection/>
    </xf>
    <xf numFmtId="178" fontId="0" fillId="35" borderId="20" xfId="0" applyNumberFormat="1" applyFont="1" applyFill="1" applyBorder="1" applyAlignment="1" applyProtection="1">
      <alignment wrapText="1"/>
      <protection/>
    </xf>
    <xf numFmtId="178" fontId="0" fillId="0" borderId="20" xfId="0" applyNumberFormat="1" applyFont="1" applyFill="1" applyBorder="1" applyAlignment="1" applyProtection="1">
      <alignment vertical="top" wrapText="1"/>
      <protection/>
    </xf>
    <xf numFmtId="178" fontId="6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8" fillId="0" borderId="71" xfId="0" applyNumberFormat="1" applyFont="1" applyFill="1" applyBorder="1" applyAlignment="1" applyProtection="1">
      <alignment horizontal="center" vertical="center" wrapText="1"/>
      <protection/>
    </xf>
    <xf numFmtId="178" fontId="0" fillId="0" borderId="45" xfId="0" applyNumberFormat="1" applyFont="1" applyFill="1" applyBorder="1" applyAlignment="1" applyProtection="1">
      <alignment/>
      <protection/>
    </xf>
    <xf numFmtId="178" fontId="6" fillId="33" borderId="34" xfId="0" applyNumberFormat="1" applyFont="1" applyFill="1" applyBorder="1" applyAlignment="1" applyProtection="1">
      <alignment/>
      <protection/>
    </xf>
    <xf numFmtId="178" fontId="0" fillId="0" borderId="34" xfId="0" applyNumberFormat="1" applyFont="1" applyFill="1" applyBorder="1" applyAlignment="1" applyProtection="1">
      <alignment/>
      <protection/>
    </xf>
    <xf numFmtId="178" fontId="6" fillId="35" borderId="45" xfId="0" applyNumberFormat="1" applyFont="1" applyFill="1" applyBorder="1" applyAlignment="1" applyProtection="1">
      <alignment/>
      <protection/>
    </xf>
    <xf numFmtId="178" fontId="0" fillId="0" borderId="47" xfId="0" applyNumberFormat="1" applyFont="1" applyFill="1" applyBorder="1" applyAlignment="1" applyProtection="1">
      <alignment/>
      <protection/>
    </xf>
    <xf numFmtId="178" fontId="0" fillId="35" borderId="34" xfId="0" applyNumberFormat="1" applyFont="1" applyFill="1" applyBorder="1" applyAlignment="1" applyProtection="1">
      <alignment/>
      <protection/>
    </xf>
    <xf numFmtId="178" fontId="6" fillId="0" borderId="52" xfId="0" applyNumberFormat="1" applyFont="1" applyFill="1" applyBorder="1" applyAlignment="1" applyProtection="1">
      <alignment horizontal="right" vertical="center" wrapText="1"/>
      <protection/>
    </xf>
    <xf numFmtId="178" fontId="0" fillId="0" borderId="27" xfId="0" applyNumberFormat="1" applyFont="1" applyFill="1" applyBorder="1" applyAlignment="1" applyProtection="1">
      <alignment/>
      <protection/>
    </xf>
    <xf numFmtId="178" fontId="6" fillId="0" borderId="27" xfId="0" applyNumberFormat="1" applyFont="1" applyFill="1" applyBorder="1" applyAlignment="1" applyProtection="1">
      <alignment/>
      <protection/>
    </xf>
    <xf numFmtId="178" fontId="11" fillId="0" borderId="27" xfId="0" applyNumberFormat="1" applyFont="1" applyFill="1" applyBorder="1" applyAlignment="1" applyProtection="1">
      <alignment/>
      <protection/>
    </xf>
    <xf numFmtId="178" fontId="6" fillId="0" borderId="33" xfId="0" applyNumberFormat="1" applyFont="1" applyFill="1" applyBorder="1" applyAlignment="1" applyProtection="1">
      <alignment/>
      <protection/>
    </xf>
    <xf numFmtId="178" fontId="6" fillId="0" borderId="52" xfId="0" applyNumberFormat="1" applyFont="1" applyFill="1" applyBorder="1" applyAlignment="1" applyProtection="1">
      <alignment/>
      <protection/>
    </xf>
    <xf numFmtId="178" fontId="0" fillId="0" borderId="27" xfId="0" applyNumberFormat="1" applyFont="1" applyFill="1" applyBorder="1" applyAlignment="1" applyProtection="1">
      <alignment wrapText="1"/>
      <protection/>
    </xf>
    <xf numFmtId="178" fontId="6" fillId="0" borderId="27" xfId="0" applyNumberFormat="1" applyFont="1" applyFill="1" applyBorder="1" applyAlignment="1" applyProtection="1">
      <alignment wrapText="1"/>
      <protection/>
    </xf>
    <xf numFmtId="178" fontId="0" fillId="0" borderId="33" xfId="0" applyNumberFormat="1" applyFont="1" applyFill="1" applyBorder="1" applyAlignment="1" applyProtection="1">
      <alignment/>
      <protection/>
    </xf>
    <xf numFmtId="178" fontId="6" fillId="0" borderId="65" xfId="0" applyNumberFormat="1" applyFont="1" applyFill="1" applyBorder="1" applyAlignment="1" applyProtection="1">
      <alignment/>
      <protection/>
    </xf>
    <xf numFmtId="178" fontId="6" fillId="0" borderId="24" xfId="0" applyNumberFormat="1" applyFont="1" applyFill="1" applyBorder="1" applyAlignment="1" applyProtection="1">
      <alignment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178" fontId="0" fillId="0" borderId="28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78" fontId="6" fillId="0" borderId="28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78" fontId="6" fillId="0" borderId="35" xfId="0" applyNumberFormat="1" applyFont="1" applyFill="1" applyBorder="1" applyAlignment="1" applyProtection="1">
      <alignment/>
      <protection/>
    </xf>
    <xf numFmtId="178" fontId="6" fillId="0" borderId="36" xfId="0" applyNumberFormat="1" applyFont="1" applyFill="1" applyBorder="1" applyAlignment="1" applyProtection="1">
      <alignment/>
      <protection/>
    </xf>
    <xf numFmtId="178" fontId="6" fillId="0" borderId="54" xfId="0" applyNumberFormat="1" applyFont="1" applyFill="1" applyBorder="1" applyAlignment="1" applyProtection="1">
      <alignment/>
      <protection/>
    </xf>
    <xf numFmtId="178" fontId="0" fillId="0" borderId="55" xfId="0" applyNumberFormat="1" applyFont="1" applyFill="1" applyBorder="1" applyAlignment="1" applyProtection="1">
      <alignment/>
      <protection/>
    </xf>
    <xf numFmtId="178" fontId="6" fillId="35" borderId="46" xfId="0" applyNumberFormat="1" applyFont="1" applyFill="1" applyBorder="1" applyAlignment="1" applyProtection="1">
      <alignment/>
      <protection/>
    </xf>
    <xf numFmtId="178" fontId="6" fillId="35" borderId="47" xfId="0" applyNumberFormat="1" applyFont="1" applyFill="1" applyBorder="1" applyAlignment="1" applyProtection="1">
      <alignment/>
      <protection/>
    </xf>
    <xf numFmtId="178" fontId="6" fillId="0" borderId="55" xfId="0" applyNumberFormat="1" applyFont="1" applyFill="1" applyBorder="1" applyAlignment="1" applyProtection="1">
      <alignment/>
      <protection/>
    </xf>
    <xf numFmtId="178" fontId="6" fillId="35" borderId="28" xfId="0" applyNumberFormat="1" applyFont="1" applyFill="1" applyBorder="1" applyAlignment="1" applyProtection="1">
      <alignment/>
      <protection/>
    </xf>
    <xf numFmtId="178" fontId="6" fillId="35" borderId="17" xfId="0" applyNumberFormat="1" applyFont="1" applyFill="1" applyBorder="1" applyAlignment="1" applyProtection="1">
      <alignment/>
      <protection/>
    </xf>
    <xf numFmtId="178" fontId="0" fillId="0" borderId="28" xfId="0" applyNumberFormat="1" applyFont="1" applyFill="1" applyBorder="1" applyAlignment="1" applyProtection="1">
      <alignment wrapText="1"/>
      <protection/>
    </xf>
    <xf numFmtId="178" fontId="6" fillId="0" borderId="17" xfId="0" applyNumberFormat="1" applyFont="1" applyFill="1" applyBorder="1" applyAlignment="1" applyProtection="1">
      <alignment wrapText="1"/>
      <protection/>
    </xf>
    <xf numFmtId="178" fontId="0" fillId="0" borderId="17" xfId="0" applyNumberFormat="1" applyFont="1" applyBorder="1" applyAlignment="1">
      <alignment/>
    </xf>
    <xf numFmtId="178" fontId="0" fillId="0" borderId="42" xfId="0" applyNumberFormat="1" applyFont="1" applyFill="1" applyBorder="1" applyAlignment="1" applyProtection="1">
      <alignment/>
      <protection/>
    </xf>
    <xf numFmtId="178" fontId="0" fillId="0" borderId="40" xfId="0" applyNumberFormat="1" applyFont="1" applyFill="1" applyBorder="1" applyAlignment="1" applyProtection="1">
      <alignment/>
      <protection/>
    </xf>
    <xf numFmtId="178" fontId="6" fillId="0" borderId="40" xfId="0" applyNumberFormat="1" applyFont="1" applyFill="1" applyBorder="1" applyAlignment="1" applyProtection="1">
      <alignment/>
      <protection/>
    </xf>
    <xf numFmtId="178" fontId="6" fillId="35" borderId="43" xfId="0" applyNumberFormat="1" applyFont="1" applyFill="1" applyBorder="1" applyAlignment="1" applyProtection="1">
      <alignment/>
      <protection/>
    </xf>
    <xf numFmtId="178" fontId="6" fillId="0" borderId="48" xfId="0" applyNumberFormat="1" applyFont="1" applyFill="1" applyBorder="1" applyAlignment="1" applyProtection="1">
      <alignment/>
      <protection/>
    </xf>
    <xf numFmtId="178" fontId="6" fillId="0" borderId="53" xfId="0" applyNumberFormat="1" applyFont="1" applyFill="1" applyBorder="1" applyAlignment="1" applyProtection="1">
      <alignment horizontal="right" vertical="center" wrapText="1"/>
      <protection/>
    </xf>
    <xf numFmtId="178" fontId="6" fillId="0" borderId="21" xfId="0" applyNumberFormat="1" applyFont="1" applyFill="1" applyBorder="1" applyAlignment="1" applyProtection="1">
      <alignment/>
      <protection/>
    </xf>
    <xf numFmtId="178" fontId="0" fillId="0" borderId="21" xfId="0" applyNumberFormat="1" applyFont="1" applyFill="1" applyBorder="1" applyAlignment="1" applyProtection="1">
      <alignment/>
      <protection/>
    </xf>
    <xf numFmtId="178" fontId="0" fillId="0" borderId="16" xfId="0" applyNumberFormat="1" applyFont="1" applyFill="1" applyBorder="1" applyAlignment="1" applyProtection="1">
      <alignment/>
      <protection/>
    </xf>
    <xf numFmtId="178" fontId="0" fillId="0" borderId="53" xfId="0" applyNumberFormat="1" applyFont="1" applyFill="1" applyBorder="1" applyAlignment="1" applyProtection="1">
      <alignment/>
      <protection/>
    </xf>
    <xf numFmtId="178" fontId="0" fillId="0" borderId="16" xfId="0" applyNumberFormat="1" applyFont="1" applyFill="1" applyBorder="1" applyAlignment="1" applyProtection="1">
      <alignment/>
      <protection/>
    </xf>
    <xf numFmtId="178" fontId="6" fillId="0" borderId="53" xfId="0" applyNumberFormat="1" applyFont="1" applyFill="1" applyBorder="1" applyAlignment="1" applyProtection="1">
      <alignment/>
      <protection/>
    </xf>
    <xf numFmtId="178" fontId="0" fillId="0" borderId="21" xfId="0" applyNumberFormat="1" applyFont="1" applyFill="1" applyBorder="1" applyAlignment="1" applyProtection="1">
      <alignment vertical="top" wrapText="1"/>
      <protection/>
    </xf>
    <xf numFmtId="178" fontId="6" fillId="0" borderId="16" xfId="0" applyNumberFormat="1" applyFont="1" applyFill="1" applyBorder="1" applyAlignment="1" applyProtection="1">
      <alignment/>
      <protection/>
    </xf>
    <xf numFmtId="178" fontId="0" fillId="35" borderId="21" xfId="0" applyNumberFormat="1" applyFont="1" applyFill="1" applyBorder="1" applyAlignment="1" applyProtection="1">
      <alignment/>
      <protection/>
    </xf>
    <xf numFmtId="178" fontId="6" fillId="35" borderId="16" xfId="0" applyNumberFormat="1" applyFont="1" applyFill="1" applyBorder="1" applyAlignment="1" applyProtection="1">
      <alignment/>
      <protection/>
    </xf>
    <xf numFmtId="178" fontId="0" fillId="0" borderId="52" xfId="0" applyNumberFormat="1" applyFont="1" applyFill="1" applyBorder="1" applyAlignment="1" applyProtection="1">
      <alignment/>
      <protection/>
    </xf>
    <xf numFmtId="178" fontId="0" fillId="0" borderId="33" xfId="0" applyNumberFormat="1" applyFont="1" applyFill="1" applyBorder="1" applyAlignment="1" applyProtection="1">
      <alignment/>
      <protection/>
    </xf>
    <xf numFmtId="178" fontId="0" fillId="0" borderId="27" xfId="0" applyNumberFormat="1" applyFont="1" applyFill="1" applyBorder="1" applyAlignment="1" applyProtection="1">
      <alignment vertical="top" wrapText="1"/>
      <protection/>
    </xf>
    <xf numFmtId="178" fontId="0" fillId="0" borderId="36" xfId="0" applyNumberFormat="1" applyFont="1" applyFill="1" applyBorder="1" applyAlignment="1" applyProtection="1">
      <alignment/>
      <protection/>
    </xf>
    <xf numFmtId="178" fontId="0" fillId="0" borderId="35" xfId="0" applyNumberFormat="1" applyFont="1" applyFill="1" applyBorder="1" applyAlignment="1" applyProtection="1">
      <alignment/>
      <protection/>
    </xf>
    <xf numFmtId="178" fontId="0" fillId="0" borderId="36" xfId="0" applyNumberFormat="1" applyFont="1" applyFill="1" applyBorder="1" applyAlignment="1" applyProtection="1">
      <alignment/>
      <protection/>
    </xf>
    <xf numFmtId="178" fontId="0" fillId="0" borderId="54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 vertical="top" wrapText="1"/>
      <protection/>
    </xf>
    <xf numFmtId="178" fontId="6" fillId="0" borderId="42" xfId="0" applyNumberFormat="1" applyFont="1" applyFill="1" applyBorder="1" applyAlignment="1" applyProtection="1">
      <alignment/>
      <protection/>
    </xf>
    <xf numFmtId="178" fontId="6" fillId="0" borderId="43" xfId="0" applyNumberFormat="1" applyFont="1" applyFill="1" applyBorder="1" applyAlignment="1" applyProtection="1">
      <alignment/>
      <protection/>
    </xf>
    <xf numFmtId="178" fontId="0" fillId="0" borderId="48" xfId="0" applyNumberFormat="1" applyFont="1" applyFill="1" applyBorder="1" applyAlignment="1" applyProtection="1">
      <alignment/>
      <protection/>
    </xf>
    <xf numFmtId="178" fontId="6" fillId="0" borderId="28" xfId="0" applyNumberFormat="1" applyFont="1" applyFill="1" applyBorder="1" applyAlignment="1" applyProtection="1">
      <alignment vertical="top" wrapText="1"/>
      <protection/>
    </xf>
    <xf numFmtId="178" fontId="6" fillId="35" borderId="42" xfId="0" applyNumberFormat="1" applyFont="1" applyFill="1" applyBorder="1" applyAlignment="1" applyProtection="1">
      <alignment/>
      <protection/>
    </xf>
    <xf numFmtId="178" fontId="6" fillId="35" borderId="40" xfId="0" applyNumberFormat="1" applyFont="1" applyFill="1" applyBorder="1" applyAlignment="1" applyProtection="1">
      <alignment/>
      <protection/>
    </xf>
    <xf numFmtId="178" fontId="6" fillId="0" borderId="63" xfId="0" applyNumberFormat="1" applyFont="1" applyFill="1" applyBorder="1" applyAlignment="1" applyProtection="1">
      <alignment/>
      <protection/>
    </xf>
    <xf numFmtId="0" fontId="0" fillId="0" borderId="65" xfId="0" applyBorder="1" applyAlignment="1">
      <alignment/>
    </xf>
    <xf numFmtId="0" fontId="0" fillId="0" borderId="24" xfId="0" applyBorder="1" applyAlignment="1">
      <alignment/>
    </xf>
    <xf numFmtId="0" fontId="0" fillId="0" borderId="63" xfId="0" applyBorder="1" applyAlignment="1">
      <alignment/>
    </xf>
    <xf numFmtId="0" fontId="6" fillId="0" borderId="30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78" fontId="6" fillId="0" borderId="31" xfId="0" applyNumberFormat="1" applyFont="1" applyFill="1" applyBorder="1" applyAlignment="1">
      <alignment/>
    </xf>
    <xf numFmtId="178" fontId="6" fillId="33" borderId="20" xfId="0" applyNumberFormat="1" applyFont="1" applyFill="1" applyBorder="1" applyAlignment="1">
      <alignment/>
    </xf>
    <xf numFmtId="0" fontId="15" fillId="0" borderId="14" xfId="0" applyNumberFormat="1" applyFont="1" applyFill="1" applyBorder="1" applyAlignment="1" applyProtection="1">
      <alignment wrapText="1"/>
      <protection/>
    </xf>
    <xf numFmtId="0" fontId="6" fillId="0" borderId="72" xfId="0" applyNumberFormat="1" applyFont="1" applyFill="1" applyBorder="1" applyAlignment="1" applyProtection="1">
      <alignment horizontal="left" vertical="center" wrapText="1"/>
      <protection/>
    </xf>
    <xf numFmtId="0" fontId="9" fillId="0" borderId="73" xfId="0" applyNumberFormat="1" applyFont="1" applyFill="1" applyBorder="1" applyAlignment="1" applyProtection="1">
      <alignment horizontal="left" vertical="center" wrapText="1"/>
      <protection/>
    </xf>
    <xf numFmtId="0" fontId="9" fillId="0" borderId="31" xfId="51" applyFont="1" applyFill="1" applyBorder="1" applyAlignment="1">
      <alignment horizontal="left" vertical="center" wrapText="1"/>
      <protection/>
    </xf>
    <xf numFmtId="0" fontId="9" fillId="0" borderId="73" xfId="0" applyNumberFormat="1" applyFont="1" applyFill="1" applyBorder="1" applyAlignment="1" applyProtection="1">
      <alignment/>
      <protection/>
    </xf>
    <xf numFmtId="0" fontId="6" fillId="0" borderId="72" xfId="0" applyNumberFormat="1" applyFont="1" applyFill="1" applyBorder="1" applyAlignment="1" applyProtection="1">
      <alignment/>
      <protection/>
    </xf>
    <xf numFmtId="0" fontId="9" fillId="0" borderId="31" xfId="0" applyFont="1" applyFill="1" applyBorder="1" applyAlignment="1">
      <alignment wrapText="1"/>
    </xf>
    <xf numFmtId="0" fontId="9" fillId="0" borderId="31" xfId="0" applyFont="1" applyFill="1" applyBorder="1" applyAlignment="1">
      <alignment/>
    </xf>
    <xf numFmtId="0" fontId="6" fillId="0" borderId="73" xfId="0" applyNumberFormat="1" applyFont="1" applyFill="1" applyBorder="1" applyAlignment="1" applyProtection="1">
      <alignment/>
      <protection/>
    </xf>
    <xf numFmtId="0" fontId="9" fillId="0" borderId="73" xfId="0" applyNumberFormat="1" applyFont="1" applyFill="1" applyBorder="1" applyAlignment="1" applyProtection="1">
      <alignment vertical="top" wrapText="1"/>
      <protection/>
    </xf>
    <xf numFmtId="0" fontId="9" fillId="0" borderId="73" xfId="0" applyNumberFormat="1" applyFont="1" applyFill="1" applyBorder="1" applyAlignment="1" applyProtection="1">
      <alignment wrapText="1"/>
      <protection/>
    </xf>
    <xf numFmtId="0" fontId="16" fillId="0" borderId="73" xfId="0" applyNumberFormat="1" applyFont="1" applyFill="1" applyBorder="1" applyAlignment="1" applyProtection="1">
      <alignment/>
      <protection/>
    </xf>
    <xf numFmtId="0" fontId="6" fillId="33" borderId="31" xfId="0" applyFont="1" applyFill="1" applyBorder="1" applyAlignment="1">
      <alignment wrapText="1"/>
    </xf>
    <xf numFmtId="0" fontId="9" fillId="33" borderId="31" xfId="0" applyFont="1" applyFill="1" applyBorder="1" applyAlignment="1">
      <alignment wrapText="1"/>
    </xf>
    <xf numFmtId="0" fontId="6" fillId="0" borderId="74" xfId="0" applyNumberFormat="1" applyFont="1" applyFill="1" applyBorder="1" applyAlignment="1" applyProtection="1">
      <alignment/>
      <protection/>
    </xf>
    <xf numFmtId="0" fontId="9" fillId="35" borderId="73" xfId="0" applyNumberFormat="1" applyFont="1" applyFill="1" applyBorder="1" applyAlignment="1" applyProtection="1">
      <alignment/>
      <protection/>
    </xf>
    <xf numFmtId="0" fontId="6" fillId="35" borderId="73" xfId="0" applyNumberFormat="1" applyFont="1" applyFill="1" applyBorder="1" applyAlignment="1" applyProtection="1">
      <alignment/>
      <protection/>
    </xf>
    <xf numFmtId="0" fontId="6" fillId="0" borderId="73" xfId="0" applyNumberFormat="1" applyFont="1" applyFill="1" applyBorder="1" applyAlignment="1" applyProtection="1">
      <alignment horizontal="left"/>
      <protection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wrapText="1"/>
      <protection/>
    </xf>
    <xf numFmtId="0" fontId="9" fillId="0" borderId="31" xfId="0" applyFont="1" applyBorder="1" applyAlignment="1">
      <alignment wrapText="1"/>
    </xf>
    <xf numFmtId="0" fontId="0" fillId="0" borderId="31" xfId="0" applyFont="1" applyBorder="1" applyAlignment="1">
      <alignment vertical="top" wrapText="1"/>
    </xf>
    <xf numFmtId="0" fontId="6" fillId="0" borderId="73" xfId="0" applyNumberFormat="1" applyFont="1" applyFill="1" applyBorder="1" applyAlignment="1" applyProtection="1">
      <alignment wrapText="1"/>
      <protection/>
    </xf>
    <xf numFmtId="0" fontId="6" fillId="0" borderId="31" xfId="0" applyFont="1" applyBorder="1" applyAlignment="1">
      <alignment wrapText="1"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35" borderId="73" xfId="0" applyNumberFormat="1" applyFont="1" applyFill="1" applyBorder="1" applyAlignment="1" applyProtection="1">
      <alignment vertical="top" wrapText="1"/>
      <protection/>
    </xf>
    <xf numFmtId="0" fontId="9" fillId="0" borderId="31" xfId="0" applyFont="1" applyFill="1" applyBorder="1" applyAlignment="1">
      <alignment vertical="top" wrapText="1"/>
    </xf>
    <xf numFmtId="0" fontId="0" fillId="0" borderId="31" xfId="0" applyFont="1" applyFill="1" applyBorder="1" applyAlignment="1">
      <alignment wrapText="1"/>
    </xf>
    <xf numFmtId="0" fontId="0" fillId="0" borderId="73" xfId="0" applyNumberFormat="1" applyFont="1" applyFill="1" applyBorder="1" applyAlignment="1" applyProtection="1">
      <alignment/>
      <protection/>
    </xf>
    <xf numFmtId="0" fontId="9" fillId="0" borderId="74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75" xfId="0" applyNumberFormat="1" applyFont="1" applyFill="1" applyBorder="1" applyAlignment="1" applyProtection="1">
      <alignment vertical="top"/>
      <protection/>
    </xf>
    <xf numFmtId="0" fontId="0" fillId="0" borderId="76" xfId="0" applyNumberFormat="1" applyFont="1" applyFill="1" applyBorder="1" applyAlignment="1" applyProtection="1">
      <alignment vertical="top"/>
      <protection/>
    </xf>
    <xf numFmtId="0" fontId="0" fillId="0" borderId="7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76" xfId="0" applyNumberFormat="1" applyFont="1" applyFill="1" applyBorder="1" applyAlignment="1" applyProtection="1">
      <alignment vertical="top" wrapText="1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0" fillId="0" borderId="78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54" xfId="0" applyBorder="1" applyAlignment="1">
      <alignment/>
    </xf>
    <xf numFmtId="0" fontId="0" fillId="0" borderId="25" xfId="0" applyBorder="1" applyAlignment="1">
      <alignment/>
    </xf>
    <xf numFmtId="0" fontId="0" fillId="0" borderId="55" xfId="0" applyBorder="1" applyAlignment="1">
      <alignment/>
    </xf>
    <xf numFmtId="0" fontId="0" fillId="0" borderId="29" xfId="0" applyFont="1" applyBorder="1" applyAlignment="1">
      <alignment horizontal="right" vertical="center" wrapText="1"/>
    </xf>
    <xf numFmtId="0" fontId="0" fillId="0" borderId="29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57" xfId="0" applyFont="1" applyBorder="1" applyAlignment="1">
      <alignment horizontal="right" vertical="center" wrapText="1"/>
    </xf>
    <xf numFmtId="0" fontId="0" fillId="0" borderId="79" xfId="0" applyFont="1" applyFill="1" applyBorder="1" applyAlignment="1">
      <alignment/>
    </xf>
    <xf numFmtId="0" fontId="6" fillId="0" borderId="19" xfId="51" applyFont="1" applyBorder="1" applyAlignment="1">
      <alignment horizontal="left" vertical="center" wrapText="1"/>
      <protection/>
    </xf>
    <xf numFmtId="0" fontId="0" fillId="0" borderId="26" xfId="51" applyFont="1" applyFill="1" applyBorder="1" applyAlignment="1">
      <alignment horizontal="left" vertical="center" wrapText="1"/>
      <protection/>
    </xf>
    <xf numFmtId="0" fontId="6" fillId="0" borderId="26" xfId="0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6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wrapText="1"/>
    </xf>
    <xf numFmtId="0" fontId="0" fillId="33" borderId="26" xfId="0" applyFont="1" applyFill="1" applyBorder="1" applyAlignment="1">
      <alignment wrapText="1"/>
    </xf>
    <xf numFmtId="0" fontId="0" fillId="0" borderId="26" xfId="0" applyFont="1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wrapText="1"/>
    </xf>
    <xf numFmtId="0" fontId="6" fillId="0" borderId="26" xfId="0" applyFont="1" applyBorder="1" applyAlignment="1">
      <alignment/>
    </xf>
    <xf numFmtId="0" fontId="0" fillId="0" borderId="76" xfId="0" applyNumberFormat="1" applyFont="1" applyFill="1" applyBorder="1" applyAlignment="1" applyProtection="1">
      <alignment wrapText="1"/>
      <protection/>
    </xf>
    <xf numFmtId="0" fontId="0" fillId="0" borderId="26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wrapText="1"/>
    </xf>
    <xf numFmtId="0" fontId="6" fillId="0" borderId="32" xfId="0" applyFont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51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32" xfId="0" applyFont="1" applyFill="1" applyBorder="1" applyAlignment="1">
      <alignment/>
    </xf>
    <xf numFmtId="0" fontId="13" fillId="0" borderId="26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6" xfId="0" applyFont="1" applyBorder="1" applyAlignment="1">
      <alignment vertical="top" wrapText="1"/>
    </xf>
    <xf numFmtId="178" fontId="6" fillId="0" borderId="31" xfId="0" applyNumberFormat="1" applyFont="1" applyFill="1" applyBorder="1" applyAlignment="1">
      <alignment horizontal="right"/>
    </xf>
    <xf numFmtId="178" fontId="6" fillId="0" borderId="21" xfId="0" applyNumberFormat="1" applyFont="1" applyBorder="1" applyAlignment="1">
      <alignment/>
    </xf>
    <xf numFmtId="178" fontId="6" fillId="0" borderId="21" xfId="0" applyNumberFormat="1" applyFont="1" applyFill="1" applyBorder="1" applyAlignment="1">
      <alignment/>
    </xf>
    <xf numFmtId="0" fontId="6" fillId="0" borderId="23" xfId="51" applyFont="1" applyBorder="1" applyAlignment="1">
      <alignment horizontal="center" vertical="center" wrapText="1"/>
      <protection/>
    </xf>
    <xf numFmtId="0" fontId="6" fillId="0" borderId="27" xfId="51" applyFont="1" applyBorder="1" applyAlignment="1">
      <alignment horizontal="center" vertical="center" wrapText="1"/>
      <protection/>
    </xf>
    <xf numFmtId="0" fontId="6" fillId="0" borderId="27" xfId="51" applyFont="1" applyFill="1" applyBorder="1" applyAlignment="1">
      <alignment horizontal="center" vertical="center" wrapText="1"/>
      <protection/>
    </xf>
    <xf numFmtId="178" fontId="6" fillId="0" borderId="80" xfId="0" applyNumberFormat="1" applyFont="1" applyFill="1" applyBorder="1" applyAlignment="1">
      <alignment/>
    </xf>
    <xf numFmtId="178" fontId="6" fillId="0" borderId="63" xfId="51" applyNumberFormat="1" applyFont="1" applyBorder="1" applyAlignment="1">
      <alignment horizontal="center" vertical="center" wrapText="1"/>
      <protection/>
    </xf>
    <xf numFmtId="178" fontId="6" fillId="0" borderId="30" xfId="0" applyNumberFormat="1" applyFont="1" applyFill="1" applyBorder="1" applyAlignment="1">
      <alignment/>
    </xf>
    <xf numFmtId="178" fontId="0" fillId="0" borderId="53" xfId="0" applyNumberFormat="1" applyFont="1" applyBorder="1" applyAlignment="1">
      <alignment/>
    </xf>
    <xf numFmtId="178" fontId="6" fillId="33" borderId="27" xfId="0" applyNumberFormat="1" applyFont="1" applyFill="1" applyBorder="1" applyAlignment="1">
      <alignment/>
    </xf>
    <xf numFmtId="178" fontId="6" fillId="33" borderId="48" xfId="0" applyNumberFormat="1" applyFont="1" applyFill="1" applyBorder="1" applyAlignment="1">
      <alignment/>
    </xf>
    <xf numFmtId="178" fontId="6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56" fillId="0" borderId="10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176" fontId="56" fillId="0" borderId="13" xfId="0" applyNumberFormat="1" applyFont="1" applyBorder="1" applyAlignment="1">
      <alignment vertical="top" wrapText="1"/>
    </xf>
    <xf numFmtId="0" fontId="56" fillId="0" borderId="19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6" fillId="0" borderId="18" xfId="0" applyFont="1" applyBorder="1" applyAlignment="1">
      <alignment vertical="center" wrapText="1"/>
    </xf>
    <xf numFmtId="0" fontId="56" fillId="0" borderId="64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70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12" xfId="0" applyBorder="1" applyAlignment="1">
      <alignment/>
    </xf>
    <xf numFmtId="0" fontId="1" fillId="0" borderId="59" xfId="0" applyFont="1" applyBorder="1" applyAlignment="1">
      <alignment vertical="top" wrapText="1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56" fillId="0" borderId="70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3" xfId="51" applyFont="1" applyBorder="1" applyAlignment="1">
      <alignment horizontal="center" vertical="center" wrapText="1"/>
      <protection/>
    </xf>
    <xf numFmtId="0" fontId="0" fillId="0" borderId="84" xfId="51" applyFont="1" applyBorder="1" applyAlignment="1">
      <alignment horizontal="center" vertical="center" wrapText="1"/>
      <protection/>
    </xf>
    <xf numFmtId="0" fontId="0" fillId="0" borderId="85" xfId="51" applyFont="1" applyBorder="1" applyAlignment="1">
      <alignment horizontal="center" vertical="center" wrapText="1"/>
      <protection/>
    </xf>
    <xf numFmtId="0" fontId="0" fillId="0" borderId="86" xfId="51" applyFont="1" applyBorder="1" applyAlignment="1">
      <alignment horizontal="center" vertical="center" wrapText="1"/>
      <protection/>
    </xf>
    <xf numFmtId="0" fontId="0" fillId="0" borderId="87" xfId="51" applyFont="1" applyBorder="1" applyAlignment="1">
      <alignment horizontal="center" vertical="center" wrapText="1"/>
      <protection/>
    </xf>
    <xf numFmtId="0" fontId="0" fillId="0" borderId="88" xfId="51" applyFont="1" applyBorder="1" applyAlignment="1">
      <alignment horizontal="center" vertical="center" wrapText="1"/>
      <protection/>
    </xf>
    <xf numFmtId="0" fontId="0" fillId="0" borderId="89" xfId="51" applyFont="1" applyBorder="1" applyAlignment="1">
      <alignment horizontal="center" vertical="center" wrapText="1"/>
      <protection/>
    </xf>
    <xf numFmtId="0" fontId="0" fillId="0" borderId="90" xfId="51" applyFont="1" applyBorder="1" applyAlignment="1">
      <alignment horizontal="center" vertical="center" wrapText="1"/>
      <protection/>
    </xf>
    <xf numFmtId="0" fontId="0" fillId="0" borderId="91" xfId="5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92" xfId="51" applyFont="1" applyBorder="1" applyAlignment="1">
      <alignment horizontal="center" vertical="center" wrapText="1"/>
      <protection/>
    </xf>
    <xf numFmtId="0" fontId="6" fillId="0" borderId="93" xfId="51" applyFont="1" applyBorder="1" applyAlignment="1">
      <alignment horizontal="center" vertical="center" wrapText="1"/>
      <protection/>
    </xf>
    <xf numFmtId="0" fontId="6" fillId="0" borderId="94" xfId="51" applyFont="1" applyBorder="1" applyAlignment="1">
      <alignment horizontal="center" vertical="center" wrapText="1"/>
      <protection/>
    </xf>
    <xf numFmtId="0" fontId="0" fillId="0" borderId="7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69" xfId="51" applyFont="1" applyBorder="1" applyAlignment="1">
      <alignment horizontal="center" vertical="center" wrapText="1"/>
      <protection/>
    </xf>
    <xf numFmtId="0" fontId="0" fillId="0" borderId="64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6" fillId="0" borderId="95" xfId="51" applyFont="1" applyBorder="1" applyAlignment="1">
      <alignment horizontal="center" vertical="center" wrapText="1"/>
      <protection/>
    </xf>
    <xf numFmtId="0" fontId="6" fillId="0" borderId="96" xfId="51" applyFont="1" applyBorder="1" applyAlignment="1">
      <alignment horizontal="center" vertical="center" wrapText="1"/>
      <protection/>
    </xf>
    <xf numFmtId="0" fontId="6" fillId="0" borderId="97" xfId="51" applyFont="1" applyBorder="1" applyAlignment="1">
      <alignment horizontal="center" vertical="center" wrapText="1"/>
      <protection/>
    </xf>
    <xf numFmtId="0" fontId="0" fillId="0" borderId="59" xfId="0" applyBorder="1" applyAlignment="1">
      <alignment/>
    </xf>
    <xf numFmtId="0" fontId="0" fillId="0" borderId="98" xfId="51" applyFont="1" applyBorder="1" applyAlignment="1">
      <alignment horizontal="center" vertical="center" wrapText="1"/>
      <protection/>
    </xf>
    <xf numFmtId="0" fontId="0" fillId="0" borderId="99" xfId="51" applyFont="1" applyBorder="1" applyAlignment="1">
      <alignment horizontal="center" vertical="center" wrapText="1"/>
      <protection/>
    </xf>
    <xf numFmtId="0" fontId="0" fillId="0" borderId="100" xfId="51" applyFont="1" applyBorder="1" applyAlignment="1">
      <alignment horizontal="center" vertical="center" wrapText="1"/>
      <protection/>
    </xf>
    <xf numFmtId="0" fontId="6" fillId="0" borderId="101" xfId="51" applyFont="1" applyBorder="1" applyAlignment="1">
      <alignment horizontal="center" vertical="center" wrapText="1"/>
      <protection/>
    </xf>
    <xf numFmtId="0" fontId="6" fillId="0" borderId="87" xfId="51" applyFont="1" applyBorder="1" applyAlignment="1">
      <alignment horizontal="center" vertical="center" wrapText="1"/>
      <protection/>
    </xf>
    <xf numFmtId="0" fontId="6" fillId="0" borderId="102" xfId="51" applyFont="1" applyBorder="1" applyAlignment="1">
      <alignment horizontal="center" vertical="center" wrapText="1"/>
      <protection/>
    </xf>
    <xf numFmtId="0" fontId="0" fillId="0" borderId="103" xfId="51" applyFont="1" applyBorder="1" applyAlignment="1">
      <alignment horizontal="center" vertical="center" wrapText="1"/>
      <protection/>
    </xf>
    <xf numFmtId="0" fontId="0" fillId="0" borderId="104" xfId="51" applyFont="1" applyBorder="1" applyAlignment="1">
      <alignment horizontal="center" vertical="center" wrapText="1"/>
      <protection/>
    </xf>
    <xf numFmtId="0" fontId="0" fillId="0" borderId="105" xfId="51" applyFont="1" applyBorder="1" applyAlignment="1">
      <alignment horizontal="center" vertical="center" wrapText="1"/>
      <protection/>
    </xf>
    <xf numFmtId="0" fontId="0" fillId="0" borderId="106" xfId="51" applyFont="1" applyBorder="1" applyAlignment="1">
      <alignment horizontal="center" vertical="center" wrapText="1"/>
      <protection/>
    </xf>
    <xf numFmtId="0" fontId="6" fillId="0" borderId="107" xfId="51" applyFont="1" applyBorder="1" applyAlignment="1">
      <alignment horizontal="center" vertical="center" wrapText="1"/>
      <protection/>
    </xf>
    <xf numFmtId="0" fontId="6" fillId="0" borderId="108" xfId="51" applyFont="1" applyBorder="1" applyAlignment="1">
      <alignment horizontal="center" vertical="center" wrapText="1"/>
      <protection/>
    </xf>
    <xf numFmtId="0" fontId="6" fillId="0" borderId="109" xfId="51" applyFont="1" applyBorder="1" applyAlignment="1">
      <alignment horizontal="center" vertical="center" wrapText="1"/>
      <protection/>
    </xf>
    <xf numFmtId="0" fontId="6" fillId="0" borderId="110" xfId="0" applyNumberFormat="1" applyFont="1" applyFill="1" applyBorder="1" applyAlignment="1" applyProtection="1">
      <alignment horizontal="center" vertical="center" wrapText="1"/>
      <protection/>
    </xf>
    <xf numFmtId="0" fontId="6" fillId="0" borderId="111" xfId="0" applyNumberFormat="1" applyFont="1" applyFill="1" applyBorder="1" applyAlignment="1" applyProtection="1">
      <alignment horizontal="center" vertical="center" wrapText="1"/>
      <protection/>
    </xf>
    <xf numFmtId="0" fontId="6" fillId="0" borderId="112" xfId="0" applyNumberFormat="1" applyFont="1" applyFill="1" applyBorder="1" applyAlignment="1" applyProtection="1">
      <alignment horizontal="center" vertical="center" wrapText="1"/>
      <protection/>
    </xf>
    <xf numFmtId="0" fontId="0" fillId="0" borderId="113" xfId="0" applyNumberFormat="1" applyFont="1" applyFill="1" applyBorder="1" applyAlignment="1" applyProtection="1">
      <alignment horizontal="center" vertical="center" wrapText="1"/>
      <protection/>
    </xf>
    <xf numFmtId="0" fontId="0" fillId="0" borderId="114" xfId="0" applyNumberFormat="1" applyFont="1" applyFill="1" applyBorder="1" applyAlignment="1" applyProtection="1">
      <alignment horizontal="center" vertical="center" wrapText="1"/>
      <protection/>
    </xf>
    <xf numFmtId="0" fontId="0" fillId="0" borderId="115" xfId="0" applyNumberFormat="1" applyFont="1" applyFill="1" applyBorder="1" applyAlignment="1" applyProtection="1">
      <alignment horizontal="center" vertical="center" wrapText="1"/>
      <protection/>
    </xf>
    <xf numFmtId="0" fontId="0" fillId="0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117" xfId="0" applyNumberFormat="1" applyFont="1" applyFill="1" applyBorder="1" applyAlignment="1" applyProtection="1">
      <alignment horizontal="center" vertical="center" wrapText="1"/>
      <protection/>
    </xf>
    <xf numFmtId="0" fontId="0" fillId="0" borderId="118" xfId="0" applyNumberFormat="1" applyFont="1" applyFill="1" applyBorder="1" applyAlignment="1" applyProtection="1">
      <alignment horizontal="center" vertical="center" wrapText="1"/>
      <protection/>
    </xf>
    <xf numFmtId="0" fontId="0" fillId="0" borderId="119" xfId="0" applyNumberFormat="1" applyFont="1" applyFill="1" applyBorder="1" applyAlignment="1" applyProtection="1">
      <alignment horizontal="center" vertical="center" wrapText="1"/>
      <protection/>
    </xf>
    <xf numFmtId="0" fontId="0" fillId="0" borderId="120" xfId="0" applyNumberFormat="1" applyFont="1" applyFill="1" applyBorder="1" applyAlignment="1" applyProtection="1">
      <alignment horizontal="center" vertical="center" wrapText="1"/>
      <protection/>
    </xf>
    <xf numFmtId="0" fontId="0" fillId="0" borderId="121" xfId="0" applyNumberFormat="1" applyFont="1" applyFill="1" applyBorder="1" applyAlignment="1" applyProtection="1">
      <alignment horizontal="center" vertical="center" wrapText="1"/>
      <protection/>
    </xf>
    <xf numFmtId="0" fontId="0" fillId="0" borderId="1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123" xfId="0" applyNumberFormat="1" applyFont="1" applyFill="1" applyBorder="1" applyAlignment="1" applyProtection="1">
      <alignment horizontal="center" vertical="center" wrapText="1"/>
      <protection/>
    </xf>
    <xf numFmtId="0" fontId="0" fillId="0" borderId="124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5" xfId="0" applyNumberFormat="1" applyFont="1" applyFill="1" applyBorder="1" applyAlignment="1" applyProtection="1">
      <alignment horizontal="center" vertical="center" wrapText="1"/>
      <protection/>
    </xf>
    <xf numFmtId="0" fontId="0" fillId="0" borderId="126" xfId="0" applyNumberFormat="1" applyFont="1" applyFill="1" applyBorder="1" applyAlignment="1" applyProtection="1">
      <alignment horizontal="center" vertical="center" wrapText="1"/>
      <protection/>
    </xf>
    <xf numFmtId="0" fontId="0" fillId="0" borderId="127" xfId="0" applyNumberFormat="1" applyFont="1" applyFill="1" applyBorder="1" applyAlignment="1" applyProtection="1">
      <alignment horizontal="center" vertical="center" wrapText="1"/>
      <protection/>
    </xf>
    <xf numFmtId="0" fontId="6" fillId="0" borderId="128" xfId="0" applyNumberFormat="1" applyFont="1" applyFill="1" applyBorder="1" applyAlignment="1" applyProtection="1">
      <alignment horizontal="center" vertical="center" wrapText="1"/>
      <protection/>
    </xf>
    <xf numFmtId="0" fontId="6" fillId="0" borderId="129" xfId="0" applyNumberFormat="1" applyFont="1" applyFill="1" applyBorder="1" applyAlignment="1" applyProtection="1">
      <alignment horizontal="center" vertical="center" wrapText="1"/>
      <protection/>
    </xf>
    <xf numFmtId="0" fontId="6" fillId="0" borderId="130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al_Sheet1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9">
      <selection activeCell="C2" sqref="C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379</v>
      </c>
    </row>
    <row r="3" ht="15.75">
      <c r="A3" s="1" t="s">
        <v>1</v>
      </c>
    </row>
    <row r="4" spans="1:4" ht="15.75">
      <c r="A4" s="494" t="s">
        <v>333</v>
      </c>
      <c r="B4" s="495"/>
      <c r="C4" s="495"/>
      <c r="D4" s="495"/>
    </row>
    <row r="5" ht="15.75">
      <c r="A5" s="3" t="s">
        <v>2</v>
      </c>
    </row>
    <row r="6" spans="1:4" ht="16.5" thickBot="1">
      <c r="A6" s="3"/>
      <c r="D6" t="s">
        <v>108</v>
      </c>
    </row>
    <row r="7" spans="1:4" ht="27" customHeight="1" thickBot="1">
      <c r="A7" s="4" t="s">
        <v>3</v>
      </c>
      <c r="B7" s="5" t="s">
        <v>4</v>
      </c>
      <c r="C7" s="14" t="s">
        <v>5</v>
      </c>
      <c r="D7" s="26" t="s">
        <v>6</v>
      </c>
    </row>
    <row r="8" spans="1:4" ht="13.5" thickBot="1">
      <c r="A8" s="6">
        <v>1</v>
      </c>
      <c r="B8" s="7">
        <v>2</v>
      </c>
      <c r="C8" s="15">
        <v>3</v>
      </c>
      <c r="D8" s="27">
        <v>4</v>
      </c>
    </row>
    <row r="9" spans="1:4" ht="27.75" customHeight="1" thickBot="1">
      <c r="A9" s="8" t="s">
        <v>7</v>
      </c>
      <c r="B9" s="9" t="s">
        <v>8</v>
      </c>
      <c r="C9" s="16" t="s">
        <v>128</v>
      </c>
      <c r="D9" s="28">
        <f>D10+D12+D16</f>
        <v>17059.94</v>
      </c>
    </row>
    <row r="10" spans="1:4" ht="15" customHeight="1" thickBot="1">
      <c r="A10" s="8" t="s">
        <v>9</v>
      </c>
      <c r="B10" s="10" t="s">
        <v>106</v>
      </c>
      <c r="C10" s="16" t="s">
        <v>10</v>
      </c>
      <c r="D10" s="28">
        <f>D11</f>
        <v>15643</v>
      </c>
    </row>
    <row r="11" spans="1:6" ht="18.75" customHeight="1" thickBot="1">
      <c r="A11" s="8" t="s">
        <v>11</v>
      </c>
      <c r="B11" s="9" t="s">
        <v>12</v>
      </c>
      <c r="C11" s="17" t="s">
        <v>123</v>
      </c>
      <c r="D11" s="28">
        <v>15643</v>
      </c>
      <c r="F11" s="24"/>
    </row>
    <row r="12" spans="1:4" ht="16.5" customHeight="1" thickBot="1">
      <c r="A12" s="8" t="s">
        <v>13</v>
      </c>
      <c r="B12" s="9" t="s">
        <v>17</v>
      </c>
      <c r="C12" s="16" t="s">
        <v>18</v>
      </c>
      <c r="D12" s="28">
        <f>D13+D14+D15</f>
        <v>690</v>
      </c>
    </row>
    <row r="13" spans="1:4" ht="15" customHeight="1" thickBot="1">
      <c r="A13" s="8" t="s">
        <v>14</v>
      </c>
      <c r="B13" s="9" t="s">
        <v>20</v>
      </c>
      <c r="C13" s="17" t="s">
        <v>21</v>
      </c>
      <c r="D13" s="29">
        <v>460</v>
      </c>
    </row>
    <row r="14" spans="1:4" ht="24.75" customHeight="1" thickBot="1">
      <c r="A14" s="8" t="s">
        <v>15</v>
      </c>
      <c r="B14" s="9" t="s">
        <v>23</v>
      </c>
      <c r="C14" s="17" t="s">
        <v>24</v>
      </c>
      <c r="D14" s="29">
        <v>10</v>
      </c>
    </row>
    <row r="15" spans="1:4" ht="18.75" customHeight="1" thickBot="1">
      <c r="A15" s="8" t="s">
        <v>16</v>
      </c>
      <c r="B15" s="9" t="s">
        <v>26</v>
      </c>
      <c r="C15" s="17" t="s">
        <v>27</v>
      </c>
      <c r="D15" s="29">
        <v>220</v>
      </c>
    </row>
    <row r="16" spans="1:4" ht="18.75" customHeight="1" thickBot="1">
      <c r="A16" s="8" t="s">
        <v>19</v>
      </c>
      <c r="B16" s="9" t="s">
        <v>29</v>
      </c>
      <c r="C16" s="16" t="s">
        <v>30</v>
      </c>
      <c r="D16" s="28">
        <f>D17+D18</f>
        <v>726.94</v>
      </c>
    </row>
    <row r="17" spans="1:4" ht="18" customHeight="1" thickBot="1">
      <c r="A17" s="8" t="s">
        <v>22</v>
      </c>
      <c r="B17" s="9" t="s">
        <v>32</v>
      </c>
      <c r="C17" s="17" t="s">
        <v>33</v>
      </c>
      <c r="D17" s="29">
        <v>50</v>
      </c>
    </row>
    <row r="18" spans="1:4" ht="17.25" customHeight="1" thickBot="1">
      <c r="A18" s="8" t="s">
        <v>25</v>
      </c>
      <c r="B18" s="9" t="s">
        <v>35</v>
      </c>
      <c r="C18" s="17" t="s">
        <v>36</v>
      </c>
      <c r="D18" s="29">
        <f>D19+D20</f>
        <v>676.94</v>
      </c>
    </row>
    <row r="19" spans="1:4" ht="17.25" customHeight="1" thickBot="1">
      <c r="A19" s="8" t="s">
        <v>28</v>
      </c>
      <c r="B19" s="9" t="s">
        <v>38</v>
      </c>
      <c r="C19" s="17" t="s">
        <v>39</v>
      </c>
      <c r="D19" s="29">
        <v>30</v>
      </c>
    </row>
    <row r="20" spans="1:4" ht="15.75" customHeight="1" thickBot="1">
      <c r="A20" s="8" t="s">
        <v>31</v>
      </c>
      <c r="B20" s="9" t="s">
        <v>41</v>
      </c>
      <c r="C20" s="17" t="s">
        <v>42</v>
      </c>
      <c r="D20" s="229">
        <v>646.94</v>
      </c>
    </row>
    <row r="21" spans="1:4" ht="16.5" customHeight="1" thickBot="1">
      <c r="A21" s="8" t="s">
        <v>34</v>
      </c>
      <c r="B21" s="9" t="s">
        <v>44</v>
      </c>
      <c r="C21" s="16" t="s">
        <v>131</v>
      </c>
      <c r="D21" s="32">
        <f>D22+D28</f>
        <v>8878.53</v>
      </c>
    </row>
    <row r="22" spans="1:4" ht="17.25" customHeight="1" thickBot="1">
      <c r="A22" s="8" t="s">
        <v>37</v>
      </c>
      <c r="B22" s="9" t="s">
        <v>46</v>
      </c>
      <c r="C22" s="17" t="s">
        <v>130</v>
      </c>
      <c r="D22" s="32">
        <f>D23+D24+D25+D26+D27</f>
        <v>8878.53</v>
      </c>
    </row>
    <row r="23" spans="1:4" ht="18.75" customHeight="1" thickBot="1">
      <c r="A23" s="8" t="s">
        <v>40</v>
      </c>
      <c r="B23" s="9" t="s">
        <v>48</v>
      </c>
      <c r="C23" s="17" t="s">
        <v>49</v>
      </c>
      <c r="D23" s="31">
        <v>2590.268</v>
      </c>
    </row>
    <row r="24" spans="1:4" ht="19.5" customHeight="1" thickBot="1">
      <c r="A24" s="8" t="s">
        <v>43</v>
      </c>
      <c r="B24" s="9" t="s">
        <v>51</v>
      </c>
      <c r="C24" s="19" t="s">
        <v>76</v>
      </c>
      <c r="D24" s="38">
        <v>6048.4</v>
      </c>
    </row>
    <row r="25" spans="1:4" ht="48" customHeight="1" thickBot="1">
      <c r="A25" s="8" t="s">
        <v>45</v>
      </c>
      <c r="B25" s="17" t="s">
        <v>53</v>
      </c>
      <c r="C25" s="20" t="s">
        <v>109</v>
      </c>
      <c r="D25" s="25">
        <v>136.1</v>
      </c>
    </row>
    <row r="26" spans="1:4" ht="51" customHeight="1" thickBot="1">
      <c r="A26" s="8" t="s">
        <v>47</v>
      </c>
      <c r="B26" s="17" t="s">
        <v>111</v>
      </c>
      <c r="C26" s="22" t="s">
        <v>110</v>
      </c>
      <c r="D26" s="25">
        <v>0.7</v>
      </c>
    </row>
    <row r="27" spans="1:4" ht="30.75" customHeight="1" thickBot="1">
      <c r="A27" s="8" t="s">
        <v>50</v>
      </c>
      <c r="B27" s="17" t="s">
        <v>129</v>
      </c>
      <c r="C27" s="20" t="s">
        <v>334</v>
      </c>
      <c r="D27" s="41">
        <v>103.062</v>
      </c>
    </row>
    <row r="28" spans="1:4" ht="21.75" customHeight="1" thickBot="1">
      <c r="A28" s="8" t="s">
        <v>52</v>
      </c>
      <c r="B28" s="9" t="s">
        <v>55</v>
      </c>
      <c r="C28" s="21" t="s">
        <v>56</v>
      </c>
      <c r="D28" s="29"/>
    </row>
    <row r="29" spans="1:4" ht="18.75" customHeight="1" thickBot="1">
      <c r="A29" s="8" t="s">
        <v>54</v>
      </c>
      <c r="B29" s="9" t="s">
        <v>58</v>
      </c>
      <c r="C29" s="16" t="s">
        <v>132</v>
      </c>
      <c r="D29" s="33">
        <f>D30+D34+D35+D36</f>
        <v>1293.764</v>
      </c>
    </row>
    <row r="30" spans="1:4" ht="19.5" customHeight="1" thickBot="1">
      <c r="A30" s="8" t="s">
        <v>57</v>
      </c>
      <c r="B30" s="9" t="s">
        <v>60</v>
      </c>
      <c r="C30" s="16" t="s">
        <v>133</v>
      </c>
      <c r="D30" s="28">
        <f>D31+D32+D33</f>
        <v>200</v>
      </c>
    </row>
    <row r="31" spans="1:4" ht="33" customHeight="1" thickBot="1">
      <c r="A31" s="8" t="s">
        <v>59</v>
      </c>
      <c r="B31" s="9" t="s">
        <v>62</v>
      </c>
      <c r="C31" s="17" t="s">
        <v>63</v>
      </c>
      <c r="D31" s="29">
        <v>95</v>
      </c>
    </row>
    <row r="32" spans="1:4" ht="16.5" thickBot="1">
      <c r="A32" s="8" t="s">
        <v>61</v>
      </c>
      <c r="B32" s="9" t="s">
        <v>113</v>
      </c>
      <c r="C32" s="17" t="s">
        <v>114</v>
      </c>
      <c r="D32" s="29">
        <v>30</v>
      </c>
    </row>
    <row r="33" spans="1:4" ht="18" customHeight="1" thickBot="1">
      <c r="A33" s="8" t="s">
        <v>64</v>
      </c>
      <c r="B33" s="9" t="s">
        <v>65</v>
      </c>
      <c r="C33" s="17" t="s">
        <v>66</v>
      </c>
      <c r="D33" s="29">
        <v>75</v>
      </c>
    </row>
    <row r="34" spans="1:4" ht="18.75" customHeight="1" thickBot="1">
      <c r="A34" s="8" t="s">
        <v>67</v>
      </c>
      <c r="B34" s="9" t="s">
        <v>68</v>
      </c>
      <c r="C34" s="16" t="s">
        <v>69</v>
      </c>
      <c r="D34" s="30">
        <v>1073.764</v>
      </c>
    </row>
    <row r="35" spans="1:4" ht="18" customHeight="1" thickBot="1">
      <c r="A35" s="8" t="s">
        <v>70</v>
      </c>
      <c r="B35" s="9" t="s">
        <v>115</v>
      </c>
      <c r="C35" s="16" t="s">
        <v>116</v>
      </c>
      <c r="D35" s="28">
        <v>10</v>
      </c>
    </row>
    <row r="36" spans="1:4" ht="18" customHeight="1" thickBot="1">
      <c r="A36" s="8" t="s">
        <v>71</v>
      </c>
      <c r="B36" s="9" t="s">
        <v>117</v>
      </c>
      <c r="C36" s="16" t="s">
        <v>118</v>
      </c>
      <c r="D36" s="28">
        <v>10</v>
      </c>
    </row>
    <row r="37" spans="1:4" ht="33" customHeight="1" thickBot="1">
      <c r="A37" s="8" t="s">
        <v>72</v>
      </c>
      <c r="B37" s="9"/>
      <c r="C37" s="16" t="s">
        <v>134</v>
      </c>
      <c r="D37" s="33">
        <f>D9+D21+D29</f>
        <v>27232.234</v>
      </c>
    </row>
    <row r="38" spans="1:4" ht="15.75" customHeight="1" thickBot="1">
      <c r="A38" s="496" t="s">
        <v>73</v>
      </c>
      <c r="B38" s="499"/>
      <c r="C38" s="37" t="s">
        <v>125</v>
      </c>
      <c r="D38" s="232">
        <v>711.074</v>
      </c>
    </row>
    <row r="39" spans="1:4" ht="16.5" customHeight="1">
      <c r="A39" s="497"/>
      <c r="B39" s="500"/>
      <c r="C39" s="36" t="s">
        <v>126</v>
      </c>
      <c r="D39" s="239">
        <v>64.255</v>
      </c>
    </row>
    <row r="40" spans="1:4" ht="37.5" customHeight="1">
      <c r="A40" s="497"/>
      <c r="B40" s="500"/>
      <c r="C40" s="36" t="s">
        <v>127</v>
      </c>
      <c r="D40" s="240">
        <v>113.881</v>
      </c>
    </row>
    <row r="41" spans="1:4" ht="13.5" thickBot="1">
      <c r="A41" s="498"/>
      <c r="B41" s="501"/>
      <c r="C41" s="40" t="s">
        <v>135</v>
      </c>
      <c r="D41" s="241">
        <v>532.938</v>
      </c>
    </row>
  </sheetData>
  <sheetProtection/>
  <mergeCells count="3">
    <mergeCell ref="A4:D4"/>
    <mergeCell ref="A38:A41"/>
    <mergeCell ref="B38:B41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1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63.00390625" style="0" customWidth="1"/>
  </cols>
  <sheetData>
    <row r="3" spans="1:2" ht="15.75">
      <c r="A3" s="479" t="s">
        <v>430</v>
      </c>
      <c r="B3" s="479"/>
    </row>
    <row r="4" spans="1:9" ht="15.75">
      <c r="A4" s="502" t="s">
        <v>431</v>
      </c>
      <c r="B4" s="502"/>
      <c r="C4" s="495"/>
      <c r="D4" s="495"/>
      <c r="E4" s="495"/>
      <c r="F4" s="495"/>
      <c r="G4" s="495"/>
      <c r="H4" s="495"/>
      <c r="I4" s="495"/>
    </row>
    <row r="5" spans="3:6" ht="12.75">
      <c r="C5" s="503" t="s">
        <v>432</v>
      </c>
      <c r="D5" s="495"/>
      <c r="E5" s="495"/>
      <c r="F5" s="495"/>
    </row>
    <row r="6" spans="1:2" ht="15.75">
      <c r="A6" s="480"/>
      <c r="B6" s="480"/>
    </row>
    <row r="7" spans="1:2" ht="15.75">
      <c r="A7" s="480" t="s">
        <v>472</v>
      </c>
      <c r="B7" s="480"/>
    </row>
    <row r="8" ht="15.75">
      <c r="C8" s="3" t="s">
        <v>473</v>
      </c>
    </row>
    <row r="9" spans="1:2" ht="15.75">
      <c r="A9" s="480"/>
      <c r="B9" s="480"/>
    </row>
    <row r="10" spans="4:7" ht="16.5" thickBot="1">
      <c r="D10" s="23" t="s">
        <v>433</v>
      </c>
      <c r="G10" s="480"/>
    </row>
    <row r="11" spans="1:4" ht="12.75">
      <c r="A11" s="504" t="s">
        <v>3</v>
      </c>
      <c r="B11" s="504" t="s">
        <v>466</v>
      </c>
      <c r="C11" s="504" t="s">
        <v>401</v>
      </c>
      <c r="D11" s="504" t="s">
        <v>402</v>
      </c>
    </row>
    <row r="12" spans="1:4" ht="47.25" customHeight="1" thickBot="1">
      <c r="A12" s="506"/>
      <c r="B12" s="506"/>
      <c r="C12" s="505"/>
      <c r="D12" s="505"/>
    </row>
    <row r="13" spans="1:4" ht="13.5" thickBot="1">
      <c r="A13" s="488">
        <v>1</v>
      </c>
      <c r="B13" s="489">
        <v>2</v>
      </c>
      <c r="C13" s="489">
        <v>3</v>
      </c>
      <c r="D13" s="489">
        <v>4</v>
      </c>
    </row>
    <row r="14" spans="1:4" ht="16.5" customHeight="1" thickBot="1">
      <c r="A14" s="483" t="s">
        <v>7</v>
      </c>
      <c r="B14" s="484" t="s">
        <v>443</v>
      </c>
      <c r="C14" s="484" t="s">
        <v>128</v>
      </c>
      <c r="D14" s="484">
        <f>D15+D17+D21</f>
        <v>16814.3</v>
      </c>
    </row>
    <row r="15" spans="1:4" ht="19.5" customHeight="1" thickBot="1">
      <c r="A15" s="482" t="s">
        <v>9</v>
      </c>
      <c r="B15" s="485" t="s">
        <v>106</v>
      </c>
      <c r="C15" s="484" t="s">
        <v>403</v>
      </c>
      <c r="D15" s="484">
        <f>D16</f>
        <v>15810.3</v>
      </c>
    </row>
    <row r="16" spans="1:4" ht="18.75" customHeight="1" thickBot="1">
      <c r="A16" s="482" t="s">
        <v>11</v>
      </c>
      <c r="B16" s="485" t="s">
        <v>444</v>
      </c>
      <c r="C16" s="485" t="s">
        <v>123</v>
      </c>
      <c r="D16" s="485">
        <v>15810.3</v>
      </c>
    </row>
    <row r="17" spans="1:4" ht="18" customHeight="1" thickBot="1">
      <c r="A17" s="483" t="s">
        <v>13</v>
      </c>
      <c r="B17" s="484" t="s">
        <v>17</v>
      </c>
      <c r="C17" s="484" t="s">
        <v>404</v>
      </c>
      <c r="D17" s="484">
        <f>D18+D19+D20</f>
        <v>950.8</v>
      </c>
    </row>
    <row r="18" spans="1:4" ht="18" customHeight="1" thickBot="1">
      <c r="A18" s="482" t="s">
        <v>14</v>
      </c>
      <c r="B18" s="485" t="s">
        <v>20</v>
      </c>
      <c r="C18" s="485" t="s">
        <v>21</v>
      </c>
      <c r="D18" s="485">
        <v>672.1</v>
      </c>
    </row>
    <row r="19" spans="1:4" ht="16.5" customHeight="1" thickBot="1">
      <c r="A19" s="482" t="s">
        <v>15</v>
      </c>
      <c r="B19" s="485" t="s">
        <v>445</v>
      </c>
      <c r="C19" s="485" t="s">
        <v>405</v>
      </c>
      <c r="D19" s="485">
        <v>10.9</v>
      </c>
    </row>
    <row r="20" spans="1:4" ht="18" customHeight="1" thickBot="1">
      <c r="A20" s="482" t="s">
        <v>16</v>
      </c>
      <c r="B20" s="485" t="s">
        <v>26</v>
      </c>
      <c r="C20" s="485" t="s">
        <v>27</v>
      </c>
      <c r="D20" s="485">
        <v>267.8</v>
      </c>
    </row>
    <row r="21" spans="1:4" ht="18" customHeight="1" thickBot="1">
      <c r="A21" s="483" t="s">
        <v>19</v>
      </c>
      <c r="B21" s="484" t="s">
        <v>29</v>
      </c>
      <c r="C21" s="484" t="s">
        <v>437</v>
      </c>
      <c r="D21" s="484">
        <f>D22</f>
        <v>53.2</v>
      </c>
    </row>
    <row r="22" spans="1:4" ht="16.5" customHeight="1" thickBot="1">
      <c r="A22" s="482" t="s">
        <v>22</v>
      </c>
      <c r="B22" s="485" t="s">
        <v>32</v>
      </c>
      <c r="C22" s="485" t="s">
        <v>33</v>
      </c>
      <c r="D22" s="485">
        <v>53.2</v>
      </c>
    </row>
    <row r="23" spans="1:4" ht="16.5" thickBot="1">
      <c r="A23" s="483" t="s">
        <v>34</v>
      </c>
      <c r="B23" s="484" t="s">
        <v>44</v>
      </c>
      <c r="C23" s="484" t="s">
        <v>406</v>
      </c>
      <c r="D23" s="484">
        <f>D24+D25</f>
        <v>13980.8</v>
      </c>
    </row>
    <row r="24" spans="1:4" ht="16.5" thickBot="1">
      <c r="A24" s="482" t="s">
        <v>37</v>
      </c>
      <c r="B24" s="485" t="s">
        <v>434</v>
      </c>
      <c r="C24" s="485" t="s">
        <v>407</v>
      </c>
      <c r="D24" s="485">
        <v>1624.3</v>
      </c>
    </row>
    <row r="25" spans="1:4" ht="16.5" thickBot="1">
      <c r="A25" s="483" t="s">
        <v>40</v>
      </c>
      <c r="B25" s="484" t="s">
        <v>435</v>
      </c>
      <c r="C25" s="484" t="s">
        <v>438</v>
      </c>
      <c r="D25" s="484">
        <f>D26+D30+D31+D32</f>
        <v>12356.5</v>
      </c>
    </row>
    <row r="26" spans="1:4" ht="16.5" thickBot="1">
      <c r="A26" s="482" t="s">
        <v>43</v>
      </c>
      <c r="B26" s="485" t="s">
        <v>46</v>
      </c>
      <c r="C26" s="485" t="s">
        <v>408</v>
      </c>
      <c r="D26" s="485">
        <f>D27+D28+D29</f>
        <v>8796</v>
      </c>
    </row>
    <row r="27" spans="1:4" ht="16.5" thickBot="1">
      <c r="A27" s="482" t="s">
        <v>45</v>
      </c>
      <c r="B27" s="485" t="s">
        <v>446</v>
      </c>
      <c r="C27" s="485" t="s">
        <v>49</v>
      </c>
      <c r="D27" s="485">
        <v>2541.2</v>
      </c>
    </row>
    <row r="28" spans="1:4" ht="16.5" thickBot="1">
      <c r="A28" s="482" t="s">
        <v>47</v>
      </c>
      <c r="B28" s="485" t="s">
        <v>447</v>
      </c>
      <c r="C28" s="485" t="s">
        <v>439</v>
      </c>
      <c r="D28" s="485">
        <v>6118</v>
      </c>
    </row>
    <row r="29" spans="1:4" ht="16.5" thickBot="1">
      <c r="A29" s="482" t="s">
        <v>50</v>
      </c>
      <c r="B29" s="485" t="s">
        <v>448</v>
      </c>
      <c r="C29" s="485" t="s">
        <v>409</v>
      </c>
      <c r="D29" s="485">
        <v>136.8</v>
      </c>
    </row>
    <row r="30" spans="1:4" ht="16.5" thickBot="1">
      <c r="A30" s="482" t="s">
        <v>52</v>
      </c>
      <c r="B30" s="485" t="s">
        <v>449</v>
      </c>
      <c r="C30" s="485" t="s">
        <v>410</v>
      </c>
      <c r="D30" s="485">
        <v>414.3</v>
      </c>
    </row>
    <row r="31" spans="1:4" ht="16.5" thickBot="1">
      <c r="A31" s="482" t="s">
        <v>411</v>
      </c>
      <c r="B31" s="485" t="s">
        <v>450</v>
      </c>
      <c r="C31" s="485" t="s">
        <v>412</v>
      </c>
      <c r="D31" s="485">
        <v>1447.6</v>
      </c>
    </row>
    <row r="32" spans="1:4" ht="16.5" thickBot="1">
      <c r="A32" s="482" t="s">
        <v>54</v>
      </c>
      <c r="B32" s="485" t="s">
        <v>451</v>
      </c>
      <c r="C32" s="485" t="s">
        <v>413</v>
      </c>
      <c r="D32" s="485">
        <v>1698.6</v>
      </c>
    </row>
    <row r="33" spans="1:4" ht="16.5" thickBot="1">
      <c r="A33" s="482" t="s">
        <v>57</v>
      </c>
      <c r="B33" s="485" t="s">
        <v>58</v>
      </c>
      <c r="C33" s="484" t="s">
        <v>469</v>
      </c>
      <c r="D33" s="483">
        <f>D34+D39+D46+D47</f>
        <v>2246.4000000000005</v>
      </c>
    </row>
    <row r="34" spans="1:4" ht="16.5" thickBot="1">
      <c r="A34" s="482" t="s">
        <v>59</v>
      </c>
      <c r="B34" s="485" t="s">
        <v>60</v>
      </c>
      <c r="C34" s="484" t="s">
        <v>440</v>
      </c>
      <c r="D34" s="484">
        <f>D35+D36+D37+D38</f>
        <v>413.9</v>
      </c>
    </row>
    <row r="35" spans="1:4" ht="16.5" thickBot="1">
      <c r="A35" s="482" t="s">
        <v>61</v>
      </c>
      <c r="B35" s="485" t="s">
        <v>452</v>
      </c>
      <c r="C35" s="485" t="s">
        <v>414</v>
      </c>
      <c r="D35" s="485">
        <v>1.5</v>
      </c>
    </row>
    <row r="36" spans="1:4" ht="16.5" thickBot="1">
      <c r="A36" s="482" t="s">
        <v>64</v>
      </c>
      <c r="B36" s="485" t="s">
        <v>453</v>
      </c>
      <c r="C36" s="485" t="s">
        <v>114</v>
      </c>
      <c r="D36" s="485">
        <v>38.1</v>
      </c>
    </row>
    <row r="37" spans="1:4" ht="15" customHeight="1" thickBot="1">
      <c r="A37" s="482" t="s">
        <v>67</v>
      </c>
      <c r="B37" s="485" t="s">
        <v>454</v>
      </c>
      <c r="C37" s="485" t="s">
        <v>63</v>
      </c>
      <c r="D37" s="486">
        <v>276.4</v>
      </c>
    </row>
    <row r="38" spans="1:4" ht="16.5" thickBot="1">
      <c r="A38" s="481" t="s">
        <v>70</v>
      </c>
      <c r="B38" s="485" t="s">
        <v>455</v>
      </c>
      <c r="C38" s="485" t="s">
        <v>441</v>
      </c>
      <c r="D38" s="487">
        <v>97.9</v>
      </c>
    </row>
    <row r="39" spans="1:4" ht="16.5" thickBot="1">
      <c r="A39" s="482" t="s">
        <v>71</v>
      </c>
      <c r="B39" s="485" t="s">
        <v>456</v>
      </c>
      <c r="C39" s="484" t="s">
        <v>467</v>
      </c>
      <c r="D39" s="484">
        <f>D40+D41+D42+D43</f>
        <v>1666.1000000000004</v>
      </c>
    </row>
    <row r="40" spans="1:4" ht="16.5" thickBot="1">
      <c r="A40" s="482" t="s">
        <v>72</v>
      </c>
      <c r="B40" s="485" t="s">
        <v>457</v>
      </c>
      <c r="C40" s="485" t="s">
        <v>415</v>
      </c>
      <c r="D40" s="485">
        <v>85.7</v>
      </c>
    </row>
    <row r="41" spans="1:4" ht="16.5" thickBot="1">
      <c r="A41" s="482" t="s">
        <v>73</v>
      </c>
      <c r="B41" s="485" t="s">
        <v>458</v>
      </c>
      <c r="C41" s="485" t="s">
        <v>416</v>
      </c>
      <c r="D41" s="485">
        <v>639.7</v>
      </c>
    </row>
    <row r="42" spans="1:4" ht="16.5" thickBot="1">
      <c r="A42" s="482" t="s">
        <v>417</v>
      </c>
      <c r="B42" s="485" t="s">
        <v>459</v>
      </c>
      <c r="C42" s="485" t="s">
        <v>418</v>
      </c>
      <c r="D42" s="485">
        <v>365.4</v>
      </c>
    </row>
    <row r="43" spans="1:4" ht="16.5" thickBot="1">
      <c r="A43" s="482" t="s">
        <v>419</v>
      </c>
      <c r="B43" s="485" t="s">
        <v>460</v>
      </c>
      <c r="C43" s="485" t="s">
        <v>468</v>
      </c>
      <c r="D43" s="485">
        <f>D44+D45</f>
        <v>575.3000000000001</v>
      </c>
    </row>
    <row r="44" spans="1:4" ht="16.5" thickBot="1">
      <c r="A44" s="482" t="s">
        <v>420</v>
      </c>
      <c r="B44" s="485" t="s">
        <v>461</v>
      </c>
      <c r="C44" s="485" t="s">
        <v>39</v>
      </c>
      <c r="D44" s="485">
        <v>34.2</v>
      </c>
    </row>
    <row r="45" spans="1:4" ht="16.5" thickBot="1">
      <c r="A45" s="482" t="s">
        <v>442</v>
      </c>
      <c r="B45" s="485" t="s">
        <v>462</v>
      </c>
      <c r="C45" s="485" t="s">
        <v>42</v>
      </c>
      <c r="D45" s="485">
        <v>541.1</v>
      </c>
    </row>
    <row r="46" spans="1:4" ht="16.5" thickBot="1">
      <c r="A46" s="482" t="s">
        <v>421</v>
      </c>
      <c r="B46" s="485" t="s">
        <v>463</v>
      </c>
      <c r="C46" s="484" t="s">
        <v>422</v>
      </c>
      <c r="D46" s="484">
        <v>29.3</v>
      </c>
    </row>
    <row r="47" spans="1:4" ht="16.5" thickBot="1">
      <c r="A47" s="482" t="s">
        <v>423</v>
      </c>
      <c r="B47" s="485" t="s">
        <v>464</v>
      </c>
      <c r="C47" s="484" t="s">
        <v>424</v>
      </c>
      <c r="D47" s="484">
        <v>137.1</v>
      </c>
    </row>
    <row r="48" spans="1:4" ht="32.25" thickBot="1">
      <c r="A48" s="482" t="s">
        <v>425</v>
      </c>
      <c r="B48" s="485" t="s">
        <v>465</v>
      </c>
      <c r="C48" s="484" t="s">
        <v>426</v>
      </c>
      <c r="D48" s="484">
        <v>82.7</v>
      </c>
    </row>
    <row r="49" spans="1:4" ht="32.25" thickBot="1">
      <c r="A49" s="482" t="s">
        <v>427</v>
      </c>
      <c r="B49" s="485"/>
      <c r="C49" s="484" t="s">
        <v>470</v>
      </c>
      <c r="D49" s="484">
        <f>D48+D33+D23+D14</f>
        <v>33124.2</v>
      </c>
    </row>
    <row r="50" spans="1:4" ht="16.5" thickBot="1">
      <c r="A50" s="490" t="s">
        <v>428</v>
      </c>
      <c r="B50" s="491"/>
      <c r="C50" s="491" t="s">
        <v>429</v>
      </c>
      <c r="D50" s="491">
        <v>711.1</v>
      </c>
    </row>
    <row r="51" spans="1:4" ht="16.5" thickBot="1">
      <c r="A51" s="492" t="s">
        <v>436</v>
      </c>
      <c r="B51" s="492"/>
      <c r="C51" s="493" t="s">
        <v>471</v>
      </c>
      <c r="D51" s="493">
        <f>D49+D50</f>
        <v>33835.299999999996</v>
      </c>
    </row>
  </sheetData>
  <sheetProtection/>
  <mergeCells count="6">
    <mergeCell ref="A4:I4"/>
    <mergeCell ref="C5:F5"/>
    <mergeCell ref="C11:C12"/>
    <mergeCell ref="A11:A12"/>
    <mergeCell ref="B11:B12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D1:AC167"/>
  <sheetViews>
    <sheetView zoomScalePageLayoutView="0" workbookViewId="0" topLeftCell="D1">
      <pane xSplit="2" ySplit="10" topLeftCell="F146" activePane="bottomRight" state="frozen"/>
      <selection pane="topLeft" activeCell="D4" sqref="D4"/>
      <selection pane="topRight" activeCell="E4" sqref="E4"/>
      <selection pane="bottomLeft" activeCell="D11" sqref="D11"/>
      <selection pane="bottomRight" activeCell="I167" sqref="I167"/>
    </sheetView>
  </sheetViews>
  <sheetFormatPr defaultColWidth="9.140625" defaultRowHeight="12.75"/>
  <cols>
    <col min="1" max="2" width="9.140625" style="0" hidden="1" customWidth="1"/>
    <col min="3" max="3" width="9.140625" style="0" customWidth="1"/>
    <col min="4" max="4" width="4.57421875" style="0" customWidth="1"/>
    <col min="5" max="5" width="43.28125" style="0" customWidth="1"/>
    <col min="6" max="6" width="10.7109375" style="0" customWidth="1"/>
    <col min="7" max="7" width="10.8515625" style="0" customWidth="1"/>
    <col min="8" max="8" width="10.00390625" style="0" customWidth="1"/>
    <col min="9" max="9" width="8.7109375" style="0" customWidth="1"/>
    <col min="10" max="10" width="9.57421875" style="0" customWidth="1"/>
    <col min="11" max="11" width="9.8515625" style="0" customWidth="1"/>
    <col min="12" max="12" width="9.7109375" style="0" customWidth="1"/>
    <col min="13" max="13" width="8.7109375" style="0" customWidth="1"/>
    <col min="14" max="14" width="9.7109375" style="0" customWidth="1"/>
    <col min="15" max="15" width="9.57421875" style="0" customWidth="1"/>
    <col min="16" max="16" width="8.28125" style="0" customWidth="1"/>
    <col min="17" max="17" width="8.8515625" style="0" customWidth="1"/>
    <col min="18" max="18" width="9.140625" style="0" customWidth="1"/>
    <col min="19" max="19" width="8.8515625" style="0" customWidth="1"/>
    <col min="20" max="20" width="8.57421875" style="0" bestFit="1" customWidth="1"/>
    <col min="21" max="21" width="5.8515625" style="0" customWidth="1"/>
    <col min="22" max="22" width="8.57421875" style="0" customWidth="1"/>
    <col min="23" max="23" width="9.00390625" style="0" customWidth="1"/>
    <col min="24" max="24" width="7.7109375" style="0" customWidth="1"/>
    <col min="25" max="25" width="6.8515625" style="0" customWidth="1"/>
    <col min="26" max="26" width="9.421875" style="0" customWidth="1"/>
    <col min="27" max="27" width="8.421875" style="0" customWidth="1"/>
    <col min="28" max="28" width="8.00390625" style="0" customWidth="1"/>
    <col min="29" max="29" width="9.00390625" style="0" customWidth="1"/>
  </cols>
  <sheetData>
    <row r="1" ht="12.75" customHeight="1">
      <c r="I1" s="2"/>
    </row>
    <row r="2" spans="9:13" ht="12.75" customHeight="1">
      <c r="I2" s="516"/>
      <c r="J2" s="517"/>
      <c r="K2" s="517"/>
      <c r="L2" s="517"/>
      <c r="M2" s="517"/>
    </row>
    <row r="3" ht="12.75" customHeight="1">
      <c r="I3" s="1"/>
    </row>
    <row r="4" spans="19:23" ht="12.75">
      <c r="S4" s="44" t="s">
        <v>98</v>
      </c>
      <c r="T4" s="44"/>
      <c r="U4" s="44"/>
      <c r="V4" s="44"/>
      <c r="W4" s="44"/>
    </row>
    <row r="5" spans="4:25" ht="12.75">
      <c r="D5" s="45" t="s">
        <v>136</v>
      </c>
      <c r="E5" s="518" t="s">
        <v>474</v>
      </c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39" t="s">
        <v>398</v>
      </c>
      <c r="T5" s="11"/>
      <c r="U5" s="11"/>
      <c r="V5" s="11"/>
      <c r="W5" s="11"/>
      <c r="X5" s="11"/>
      <c r="Y5" s="11"/>
    </row>
    <row r="6" spans="6:23" ht="12.75">
      <c r="F6" s="520" t="s">
        <v>475</v>
      </c>
      <c r="G6" s="520"/>
      <c r="H6" s="520"/>
      <c r="I6" s="520"/>
      <c r="J6" s="520"/>
      <c r="K6" s="520"/>
      <c r="L6" s="520"/>
      <c r="S6" s="44" t="s">
        <v>399</v>
      </c>
      <c r="T6" s="44"/>
      <c r="U6" s="44"/>
      <c r="V6" s="44"/>
      <c r="W6" s="44"/>
    </row>
    <row r="7" ht="13.5" thickBot="1">
      <c r="V7" t="s">
        <v>137</v>
      </c>
    </row>
    <row r="8" spans="4:29" ht="12.75">
      <c r="D8" s="524" t="s">
        <v>3</v>
      </c>
      <c r="E8" s="526" t="s">
        <v>138</v>
      </c>
      <c r="F8" s="529" t="s">
        <v>139</v>
      </c>
      <c r="G8" s="507" t="s">
        <v>140</v>
      </c>
      <c r="H8" s="508"/>
      <c r="I8" s="508"/>
      <c r="J8" s="529" t="s">
        <v>141</v>
      </c>
      <c r="K8" s="507" t="s">
        <v>140</v>
      </c>
      <c r="L8" s="508"/>
      <c r="M8" s="509"/>
      <c r="N8" s="521" t="s">
        <v>338</v>
      </c>
      <c r="O8" s="507" t="s">
        <v>140</v>
      </c>
      <c r="P8" s="508"/>
      <c r="Q8" s="508"/>
      <c r="R8" s="529" t="s">
        <v>142</v>
      </c>
      <c r="S8" s="507" t="s">
        <v>140</v>
      </c>
      <c r="T8" s="508"/>
      <c r="U8" s="509"/>
      <c r="V8" s="521" t="s">
        <v>143</v>
      </c>
      <c r="W8" s="507" t="s">
        <v>140</v>
      </c>
      <c r="X8" s="508"/>
      <c r="Y8" s="508"/>
      <c r="Z8" s="529" t="s">
        <v>389</v>
      </c>
      <c r="AA8" s="507" t="s">
        <v>140</v>
      </c>
      <c r="AB8" s="508"/>
      <c r="AC8" s="509"/>
    </row>
    <row r="9" spans="4:29" ht="12.75">
      <c r="D9" s="525"/>
      <c r="E9" s="527"/>
      <c r="F9" s="530"/>
      <c r="G9" s="510" t="s">
        <v>144</v>
      </c>
      <c r="H9" s="511"/>
      <c r="I9" s="512" t="s">
        <v>145</v>
      </c>
      <c r="J9" s="530"/>
      <c r="K9" s="510" t="s">
        <v>144</v>
      </c>
      <c r="L9" s="511"/>
      <c r="M9" s="514" t="s">
        <v>145</v>
      </c>
      <c r="N9" s="522"/>
      <c r="O9" s="510" t="s">
        <v>144</v>
      </c>
      <c r="P9" s="511"/>
      <c r="Q9" s="512" t="s">
        <v>145</v>
      </c>
      <c r="R9" s="530"/>
      <c r="S9" s="510" t="s">
        <v>144</v>
      </c>
      <c r="T9" s="511"/>
      <c r="U9" s="514" t="s">
        <v>145</v>
      </c>
      <c r="V9" s="522"/>
      <c r="W9" s="510" t="s">
        <v>144</v>
      </c>
      <c r="X9" s="511"/>
      <c r="Y9" s="512" t="s">
        <v>145</v>
      </c>
      <c r="Z9" s="530"/>
      <c r="AA9" s="510" t="s">
        <v>144</v>
      </c>
      <c r="AB9" s="511"/>
      <c r="AC9" s="514" t="s">
        <v>145</v>
      </c>
    </row>
    <row r="10" spans="4:29" ht="51.75" thickBot="1">
      <c r="D10" s="525"/>
      <c r="E10" s="528"/>
      <c r="F10" s="531"/>
      <c r="G10" s="46" t="s">
        <v>139</v>
      </c>
      <c r="H10" s="46" t="s">
        <v>146</v>
      </c>
      <c r="I10" s="513"/>
      <c r="J10" s="531"/>
      <c r="K10" s="46" t="s">
        <v>139</v>
      </c>
      <c r="L10" s="46" t="s">
        <v>146</v>
      </c>
      <c r="M10" s="515"/>
      <c r="N10" s="523"/>
      <c r="O10" s="46" t="s">
        <v>139</v>
      </c>
      <c r="P10" s="46" t="s">
        <v>146</v>
      </c>
      <c r="Q10" s="513"/>
      <c r="R10" s="531"/>
      <c r="S10" s="46" t="s">
        <v>139</v>
      </c>
      <c r="T10" s="46" t="s">
        <v>146</v>
      </c>
      <c r="U10" s="515"/>
      <c r="V10" s="523"/>
      <c r="W10" s="46" t="s">
        <v>139</v>
      </c>
      <c r="X10" s="46" t="s">
        <v>146</v>
      </c>
      <c r="Y10" s="513"/>
      <c r="Z10" s="531"/>
      <c r="AA10" s="46" t="s">
        <v>139</v>
      </c>
      <c r="AB10" s="274" t="s">
        <v>146</v>
      </c>
      <c r="AC10" s="515"/>
    </row>
    <row r="11" spans="4:29" ht="12.75">
      <c r="D11" s="438">
        <v>1</v>
      </c>
      <c r="E11" s="444" t="s">
        <v>147</v>
      </c>
      <c r="F11" s="47">
        <f aca="true" t="shared" si="0" ref="F11:H12">J11+N11+R11+V11</f>
        <v>143.294</v>
      </c>
      <c r="G11" s="47">
        <f t="shared" si="0"/>
        <v>143.294</v>
      </c>
      <c r="H11" s="47">
        <f t="shared" si="0"/>
        <v>64.104</v>
      </c>
      <c r="I11" s="234"/>
      <c r="J11" s="236">
        <f>J12+J14+J13</f>
        <v>143.294</v>
      </c>
      <c r="K11" s="48">
        <f>K12+K14+K13</f>
        <v>143.294</v>
      </c>
      <c r="L11" s="48">
        <f>L12+L14</f>
        <v>64.104</v>
      </c>
      <c r="M11" s="473"/>
      <c r="N11" s="469"/>
      <c r="O11" s="49"/>
      <c r="P11" s="49"/>
      <c r="Q11" s="234"/>
      <c r="R11" s="237"/>
      <c r="S11" s="50"/>
      <c r="T11" s="50"/>
      <c r="U11" s="238"/>
      <c r="V11" s="469"/>
      <c r="W11" s="49"/>
      <c r="X11" s="49"/>
      <c r="Y11" s="234"/>
      <c r="Z11" s="385"/>
      <c r="AA11" s="386"/>
      <c r="AB11" s="386"/>
      <c r="AC11" s="387"/>
    </row>
    <row r="12" spans="4:29" ht="12.75">
      <c r="D12" s="438">
        <v>2</v>
      </c>
      <c r="E12" s="51" t="s">
        <v>148</v>
      </c>
      <c r="F12" s="52">
        <f t="shared" si="0"/>
        <v>86.099</v>
      </c>
      <c r="G12" s="52">
        <f t="shared" si="0"/>
        <v>86.099</v>
      </c>
      <c r="H12" s="52">
        <f t="shared" si="0"/>
        <v>59.694</v>
      </c>
      <c r="I12" s="53"/>
      <c r="J12" s="54">
        <f>K12+M12</f>
        <v>86.099</v>
      </c>
      <c r="K12" s="55">
        <v>86.099</v>
      </c>
      <c r="L12" s="55">
        <v>59.694</v>
      </c>
      <c r="M12" s="56"/>
      <c r="N12" s="470"/>
      <c r="O12" s="57"/>
      <c r="P12" s="57"/>
      <c r="Q12" s="53"/>
      <c r="R12" s="58"/>
      <c r="S12" s="57"/>
      <c r="T12" s="57"/>
      <c r="U12" s="56"/>
      <c r="V12" s="470"/>
      <c r="W12" s="57"/>
      <c r="X12" s="57"/>
      <c r="Y12" s="53"/>
      <c r="Z12" s="279"/>
      <c r="AA12" s="276"/>
      <c r="AB12" s="276"/>
      <c r="AC12" s="280"/>
    </row>
    <row r="13" spans="4:29" ht="12.75">
      <c r="D13" s="439">
        <v>3</v>
      </c>
      <c r="E13" s="445" t="s">
        <v>353</v>
      </c>
      <c r="F13" s="249">
        <f>J13+N13+R13+V13</f>
        <v>6</v>
      </c>
      <c r="G13" s="249">
        <f>K13+O13+S13+W13</f>
        <v>6</v>
      </c>
      <c r="H13" s="249"/>
      <c r="I13" s="261"/>
      <c r="J13" s="54">
        <f>K13+M13</f>
        <v>6</v>
      </c>
      <c r="K13" s="262">
        <v>6</v>
      </c>
      <c r="L13" s="262"/>
      <c r="M13" s="263"/>
      <c r="N13" s="471"/>
      <c r="O13" s="264"/>
      <c r="P13" s="264"/>
      <c r="Q13" s="261"/>
      <c r="R13" s="265"/>
      <c r="S13" s="264"/>
      <c r="T13" s="264"/>
      <c r="U13" s="263"/>
      <c r="V13" s="471"/>
      <c r="W13" s="264"/>
      <c r="X13" s="264"/>
      <c r="Y13" s="261"/>
      <c r="Z13" s="281"/>
      <c r="AA13" s="276"/>
      <c r="AB13" s="276"/>
      <c r="AC13" s="280"/>
    </row>
    <row r="14" spans="4:29" ht="12.75">
      <c r="D14" s="439">
        <v>4</v>
      </c>
      <c r="E14" s="233" t="s">
        <v>149</v>
      </c>
      <c r="F14" s="249">
        <f>J14+N14+R14+V14</f>
        <v>51.195</v>
      </c>
      <c r="G14" s="249">
        <f>K14+O14+S14+W14</f>
        <v>51.195</v>
      </c>
      <c r="H14" s="251">
        <f>L14+P14+T14+X14</f>
        <v>4.41</v>
      </c>
      <c r="I14" s="261"/>
      <c r="J14" s="253">
        <f>K14+M14</f>
        <v>51.195</v>
      </c>
      <c r="K14" s="266">
        <v>51.195</v>
      </c>
      <c r="L14" s="262">
        <v>4.41</v>
      </c>
      <c r="M14" s="263"/>
      <c r="N14" s="471"/>
      <c r="O14" s="264"/>
      <c r="P14" s="264"/>
      <c r="Q14" s="261"/>
      <c r="R14" s="265"/>
      <c r="S14" s="264"/>
      <c r="T14" s="264"/>
      <c r="U14" s="263"/>
      <c r="V14" s="471"/>
      <c r="W14" s="264"/>
      <c r="X14" s="264"/>
      <c r="Y14" s="261"/>
      <c r="Z14" s="281"/>
      <c r="AA14" s="276"/>
      <c r="AB14" s="276"/>
      <c r="AC14" s="280"/>
    </row>
    <row r="15" spans="4:29" ht="12.75">
      <c r="D15" s="440">
        <v>5</v>
      </c>
      <c r="E15" s="446" t="s">
        <v>150</v>
      </c>
      <c r="F15" s="267">
        <f>J15+N15+R15+V15+Z15</f>
        <v>3172.717</v>
      </c>
      <c r="G15" s="267">
        <f aca="true" t="shared" si="1" ref="G15:I16">K15+O15+S15+W15+AA15</f>
        <v>2030.795</v>
      </c>
      <c r="H15" s="267">
        <f t="shared" si="1"/>
        <v>1219.635</v>
      </c>
      <c r="I15" s="466">
        <f t="shared" si="1"/>
        <v>1141.922</v>
      </c>
      <c r="J15" s="257">
        <f>SUM(J16:J22)</f>
        <v>1609.23</v>
      </c>
      <c r="K15" s="255">
        <f>SUM(K16:K22)</f>
        <v>1574.554</v>
      </c>
      <c r="L15" s="255">
        <f>SUM(L16:L22)</f>
        <v>1015.127</v>
      </c>
      <c r="M15" s="474">
        <f>SUM(M16:M22)</f>
        <v>34.676</v>
      </c>
      <c r="N15" s="255">
        <f>SUM(N16:N20)</f>
        <v>310.712</v>
      </c>
      <c r="O15" s="43">
        <f>SUM(O16:O20)</f>
        <v>310.712</v>
      </c>
      <c r="P15" s="43">
        <f>SUM(P16:P20)</f>
        <v>204.50799999999998</v>
      </c>
      <c r="Q15" s="42"/>
      <c r="R15" s="257"/>
      <c r="S15" s="43"/>
      <c r="T15" s="43"/>
      <c r="U15" s="34"/>
      <c r="V15" s="255"/>
      <c r="W15" s="43"/>
      <c r="X15" s="43"/>
      <c r="Y15" s="42"/>
      <c r="Z15" s="287">
        <f>Z16</f>
        <v>1252.775</v>
      </c>
      <c r="AA15" s="285">
        <f>AA16</f>
        <v>145.529</v>
      </c>
      <c r="AB15" s="285"/>
      <c r="AC15" s="388">
        <f>AC16</f>
        <v>1107.246</v>
      </c>
    </row>
    <row r="16" spans="4:29" ht="12.75">
      <c r="D16" s="440">
        <v>6</v>
      </c>
      <c r="E16" s="233" t="s">
        <v>99</v>
      </c>
      <c r="F16" s="249">
        <f>J16+N16+R16+V16+Z16</f>
        <v>2993.333</v>
      </c>
      <c r="G16" s="249">
        <f t="shared" si="1"/>
        <v>1881.357</v>
      </c>
      <c r="H16" s="249">
        <f t="shared" si="1"/>
        <v>1205.2749999999999</v>
      </c>
      <c r="I16" s="260">
        <f t="shared" si="1"/>
        <v>1111.976</v>
      </c>
      <c r="J16" s="253">
        <f>K16+M16</f>
        <v>1448.784</v>
      </c>
      <c r="K16" s="187">
        <v>1444.054</v>
      </c>
      <c r="L16" s="251">
        <v>1015.127</v>
      </c>
      <c r="M16" s="254">
        <v>4.73</v>
      </c>
      <c r="N16" s="249">
        <f>O16+Q16</f>
        <v>291.774</v>
      </c>
      <c r="O16" s="187">
        <v>291.774</v>
      </c>
      <c r="P16" s="251">
        <v>190.148</v>
      </c>
      <c r="Q16" s="252"/>
      <c r="R16" s="253"/>
      <c r="S16" s="251"/>
      <c r="T16" s="251"/>
      <c r="U16" s="254"/>
      <c r="V16" s="249"/>
      <c r="W16" s="251"/>
      <c r="X16" s="251"/>
      <c r="Y16" s="252"/>
      <c r="Z16" s="281">
        <f>AA16+AC16</f>
        <v>1252.775</v>
      </c>
      <c r="AA16" s="276">
        <v>145.529</v>
      </c>
      <c r="AB16" s="276"/>
      <c r="AC16" s="280">
        <v>1107.246</v>
      </c>
    </row>
    <row r="17" spans="4:29" ht="25.5">
      <c r="D17" s="438">
        <v>7</v>
      </c>
      <c r="E17" s="447" t="s">
        <v>375</v>
      </c>
      <c r="F17" s="249">
        <f aca="true" t="shared" si="2" ref="F17:H49">J17+N17+R17+V17</f>
        <v>4.5</v>
      </c>
      <c r="G17" s="250">
        <f>K17+O17+S17+W17</f>
        <v>4.5</v>
      </c>
      <c r="H17" s="251"/>
      <c r="I17" s="252"/>
      <c r="J17" s="253">
        <f>K17+M17</f>
        <v>4.5</v>
      </c>
      <c r="K17" s="251">
        <v>4.5</v>
      </c>
      <c r="L17" s="251"/>
      <c r="M17" s="254"/>
      <c r="N17" s="249"/>
      <c r="O17" s="251"/>
      <c r="P17" s="251"/>
      <c r="Q17" s="252"/>
      <c r="R17" s="253"/>
      <c r="S17" s="251"/>
      <c r="T17" s="251"/>
      <c r="U17" s="254"/>
      <c r="V17" s="249"/>
      <c r="W17" s="251"/>
      <c r="X17" s="251"/>
      <c r="Y17" s="252"/>
      <c r="Z17" s="281"/>
      <c r="AA17" s="276"/>
      <c r="AB17" s="276"/>
      <c r="AC17" s="280"/>
    </row>
    <row r="18" spans="4:29" ht="12.75">
      <c r="D18" s="438">
        <v>8</v>
      </c>
      <c r="E18" s="233" t="s">
        <v>354</v>
      </c>
      <c r="F18" s="249">
        <f t="shared" si="2"/>
        <v>29.946</v>
      </c>
      <c r="G18" s="250"/>
      <c r="H18" s="251"/>
      <c r="I18" s="252">
        <f>M18+Q18+U18+Y18</f>
        <v>29.946</v>
      </c>
      <c r="J18" s="253">
        <f>K18+M18</f>
        <v>29.946</v>
      </c>
      <c r="K18" s="251"/>
      <c r="L18" s="251"/>
      <c r="M18" s="254">
        <v>29.946</v>
      </c>
      <c r="N18" s="249"/>
      <c r="O18" s="251"/>
      <c r="P18" s="251"/>
      <c r="Q18" s="252"/>
      <c r="R18" s="253"/>
      <c r="S18" s="251"/>
      <c r="T18" s="251"/>
      <c r="U18" s="254"/>
      <c r="V18" s="249"/>
      <c r="W18" s="251"/>
      <c r="X18" s="251"/>
      <c r="Y18" s="252"/>
      <c r="Z18" s="281"/>
      <c r="AA18" s="276"/>
      <c r="AB18" s="276"/>
      <c r="AC18" s="280"/>
    </row>
    <row r="19" spans="4:29" s="18" customFormat="1" ht="12.75">
      <c r="D19" s="439">
        <v>9</v>
      </c>
      <c r="E19" s="233" t="s">
        <v>151</v>
      </c>
      <c r="F19" s="249">
        <f t="shared" si="2"/>
        <v>115</v>
      </c>
      <c r="G19" s="250">
        <f>K19+O19+S19+W19</f>
        <v>115</v>
      </c>
      <c r="H19" s="251"/>
      <c r="I19" s="252"/>
      <c r="J19" s="253">
        <f>K19+M19</f>
        <v>115</v>
      </c>
      <c r="K19" s="251">
        <v>115</v>
      </c>
      <c r="L19" s="251"/>
      <c r="M19" s="254"/>
      <c r="N19" s="249"/>
      <c r="O19" s="251"/>
      <c r="P19" s="251"/>
      <c r="Q19" s="252"/>
      <c r="R19" s="253"/>
      <c r="S19" s="251"/>
      <c r="T19" s="251"/>
      <c r="U19" s="254"/>
      <c r="V19" s="249"/>
      <c r="W19" s="251"/>
      <c r="X19" s="251"/>
      <c r="Y19" s="252"/>
      <c r="Z19" s="281"/>
      <c r="AA19" s="277"/>
      <c r="AB19" s="277"/>
      <c r="AC19" s="282"/>
    </row>
    <row r="20" spans="4:29" ht="12.75">
      <c r="D20" s="439">
        <v>10</v>
      </c>
      <c r="E20" s="233" t="s">
        <v>152</v>
      </c>
      <c r="F20" s="52">
        <f t="shared" si="2"/>
        <v>18.938</v>
      </c>
      <c r="G20" s="69">
        <f>K20+O20+S20+W20</f>
        <v>18.938</v>
      </c>
      <c r="H20" s="60">
        <f>L20+P20+T20+X20</f>
        <v>14.36</v>
      </c>
      <c r="I20" s="70"/>
      <c r="J20" s="54"/>
      <c r="K20" s="60"/>
      <c r="L20" s="60"/>
      <c r="M20" s="72"/>
      <c r="N20" s="52">
        <f>O20+Q20</f>
        <v>18.938</v>
      </c>
      <c r="O20" s="60">
        <v>18.938</v>
      </c>
      <c r="P20" s="71">
        <v>14.36</v>
      </c>
      <c r="Q20" s="70"/>
      <c r="R20" s="54"/>
      <c r="S20" s="60"/>
      <c r="T20" s="60"/>
      <c r="U20" s="72"/>
      <c r="V20" s="52"/>
      <c r="W20" s="60"/>
      <c r="X20" s="60"/>
      <c r="Y20" s="70"/>
      <c r="Z20" s="279"/>
      <c r="AA20" s="276"/>
      <c r="AB20" s="276"/>
      <c r="AC20" s="280"/>
    </row>
    <row r="21" spans="4:29" ht="12.75">
      <c r="D21" s="440">
        <v>11</v>
      </c>
      <c r="E21" s="233" t="s">
        <v>341</v>
      </c>
      <c r="F21" s="52">
        <f t="shared" si="2"/>
        <v>1</v>
      </c>
      <c r="G21" s="69">
        <f>K21+O21+S21+W21</f>
        <v>1</v>
      </c>
      <c r="H21" s="60"/>
      <c r="I21" s="70"/>
      <c r="J21" s="54">
        <f>K21+M21</f>
        <v>1</v>
      </c>
      <c r="K21" s="60">
        <v>1</v>
      </c>
      <c r="L21" s="60"/>
      <c r="M21" s="72"/>
      <c r="N21" s="52"/>
      <c r="O21" s="60"/>
      <c r="P21" s="71"/>
      <c r="Q21" s="70"/>
      <c r="R21" s="54"/>
      <c r="S21" s="60"/>
      <c r="T21" s="60"/>
      <c r="U21" s="72"/>
      <c r="V21" s="52"/>
      <c r="W21" s="60"/>
      <c r="X21" s="60"/>
      <c r="Y21" s="70"/>
      <c r="Z21" s="279"/>
      <c r="AA21" s="276"/>
      <c r="AB21" s="276"/>
      <c r="AC21" s="280"/>
    </row>
    <row r="22" spans="4:29" ht="12.75">
      <c r="D22" s="440">
        <v>12</v>
      </c>
      <c r="E22" s="233" t="s">
        <v>342</v>
      </c>
      <c r="F22" s="52">
        <f t="shared" si="2"/>
        <v>10</v>
      </c>
      <c r="G22" s="69">
        <f>K22+O22+S22+W22</f>
        <v>10</v>
      </c>
      <c r="H22" s="60"/>
      <c r="I22" s="70"/>
      <c r="J22" s="54">
        <f>K22+M22</f>
        <v>10</v>
      </c>
      <c r="K22" s="60">
        <v>10</v>
      </c>
      <c r="L22" s="60"/>
      <c r="M22" s="72"/>
      <c r="N22" s="52"/>
      <c r="O22" s="60"/>
      <c r="P22" s="71"/>
      <c r="Q22" s="70"/>
      <c r="R22" s="54"/>
      <c r="S22" s="60"/>
      <c r="T22" s="60"/>
      <c r="U22" s="72"/>
      <c r="V22" s="52"/>
      <c r="W22" s="60"/>
      <c r="X22" s="60"/>
      <c r="Y22" s="70"/>
      <c r="Z22" s="279"/>
      <c r="AA22" s="276"/>
      <c r="AB22" s="276"/>
      <c r="AC22" s="280"/>
    </row>
    <row r="23" spans="4:29" ht="12.75">
      <c r="D23" s="438">
        <v>13</v>
      </c>
      <c r="E23" s="62" t="s">
        <v>153</v>
      </c>
      <c r="F23" s="63">
        <f t="shared" si="2"/>
        <v>37.726</v>
      </c>
      <c r="G23" s="64">
        <f>K23+O23+S23+W23</f>
        <v>37.726</v>
      </c>
      <c r="H23" s="65">
        <f>L23+P23+T23+X23</f>
        <v>27.948</v>
      </c>
      <c r="I23" s="66"/>
      <c r="J23" s="67">
        <f aca="true" t="shared" si="3" ref="J23:J29">K23+M23</f>
        <v>37.726</v>
      </c>
      <c r="K23" s="65">
        <v>37.726</v>
      </c>
      <c r="L23" s="73">
        <v>27.948</v>
      </c>
      <c r="M23" s="68"/>
      <c r="N23" s="52"/>
      <c r="O23" s="60"/>
      <c r="P23" s="60"/>
      <c r="Q23" s="70"/>
      <c r="R23" s="54"/>
      <c r="S23" s="60"/>
      <c r="T23" s="60"/>
      <c r="U23" s="72"/>
      <c r="V23" s="52"/>
      <c r="W23" s="60"/>
      <c r="X23" s="60"/>
      <c r="Y23" s="70"/>
      <c r="Z23" s="279"/>
      <c r="AA23" s="276"/>
      <c r="AB23" s="276"/>
      <c r="AC23" s="280"/>
    </row>
    <row r="24" spans="4:29" ht="12.75" customHeight="1">
      <c r="D24" s="438">
        <v>14</v>
      </c>
      <c r="E24" s="448" t="s">
        <v>154</v>
      </c>
      <c r="F24" s="63">
        <f t="shared" si="2"/>
        <v>3115.444</v>
      </c>
      <c r="G24" s="64">
        <f t="shared" si="2"/>
        <v>3077.744</v>
      </c>
      <c r="H24" s="64">
        <f t="shared" si="2"/>
        <v>1.708</v>
      </c>
      <c r="I24" s="66">
        <f>SUM(I25:I42)</f>
        <v>37.7</v>
      </c>
      <c r="J24" s="67">
        <f>K24+M24</f>
        <v>2630.908</v>
      </c>
      <c r="K24" s="65">
        <f>SUM(K25:K42)</f>
        <v>2593.208</v>
      </c>
      <c r="L24" s="65"/>
      <c r="M24" s="68">
        <f>SUM(M25:M42)</f>
        <v>37.7</v>
      </c>
      <c r="N24" s="63">
        <f>O24+Q24</f>
        <v>484.536</v>
      </c>
      <c r="O24" s="65">
        <f>SUM(O25:O37)</f>
        <v>484.536</v>
      </c>
      <c r="P24" s="65">
        <f>SUM(P25:P37)</f>
        <v>1.708</v>
      </c>
      <c r="Q24" s="66"/>
      <c r="R24" s="67"/>
      <c r="S24" s="65"/>
      <c r="T24" s="65"/>
      <c r="U24" s="68"/>
      <c r="V24" s="63"/>
      <c r="W24" s="65"/>
      <c r="X24" s="60"/>
      <c r="Y24" s="70"/>
      <c r="Z24" s="279"/>
      <c r="AA24" s="276"/>
      <c r="AB24" s="276"/>
      <c r="AC24" s="280"/>
    </row>
    <row r="25" spans="4:29" ht="12.75">
      <c r="D25" s="439">
        <v>15</v>
      </c>
      <c r="E25" s="449" t="s">
        <v>155</v>
      </c>
      <c r="F25" s="52">
        <f t="shared" si="2"/>
        <v>1795.195</v>
      </c>
      <c r="G25" s="69">
        <f t="shared" si="2"/>
        <v>1795.195</v>
      </c>
      <c r="H25" s="60"/>
      <c r="I25" s="70"/>
      <c r="J25" s="54">
        <f t="shared" si="3"/>
        <v>1795.195</v>
      </c>
      <c r="K25" s="60">
        <v>1795.195</v>
      </c>
      <c r="L25" s="60"/>
      <c r="M25" s="72"/>
      <c r="N25" s="52"/>
      <c r="O25" s="60"/>
      <c r="P25" s="60"/>
      <c r="Q25" s="70"/>
      <c r="R25" s="54"/>
      <c r="S25" s="60"/>
      <c r="T25" s="60"/>
      <c r="U25" s="72"/>
      <c r="V25" s="52"/>
      <c r="W25" s="60"/>
      <c r="X25" s="60"/>
      <c r="Y25" s="70"/>
      <c r="Z25" s="279"/>
      <c r="AA25" s="276"/>
      <c r="AB25" s="276"/>
      <c r="AC25" s="280"/>
    </row>
    <row r="26" spans="4:29" ht="12.75">
      <c r="D26" s="439">
        <v>16</v>
      </c>
      <c r="E26" s="449" t="s">
        <v>156</v>
      </c>
      <c r="F26" s="52">
        <f t="shared" si="2"/>
        <v>25</v>
      </c>
      <c r="G26" s="69">
        <f t="shared" si="2"/>
        <v>25</v>
      </c>
      <c r="H26" s="60"/>
      <c r="I26" s="70"/>
      <c r="J26" s="54">
        <f t="shared" si="3"/>
        <v>25</v>
      </c>
      <c r="K26" s="60">
        <v>25</v>
      </c>
      <c r="L26" s="60"/>
      <c r="M26" s="72"/>
      <c r="N26" s="52"/>
      <c r="O26" s="60"/>
      <c r="P26" s="60"/>
      <c r="Q26" s="70"/>
      <c r="R26" s="54"/>
      <c r="S26" s="60"/>
      <c r="T26" s="60"/>
      <c r="U26" s="72"/>
      <c r="V26" s="52"/>
      <c r="W26" s="60"/>
      <c r="X26" s="60"/>
      <c r="Y26" s="70"/>
      <c r="Z26" s="279"/>
      <c r="AA26" s="276"/>
      <c r="AB26" s="276"/>
      <c r="AC26" s="280"/>
    </row>
    <row r="27" spans="4:29" ht="12.75">
      <c r="D27" s="440">
        <v>17</v>
      </c>
      <c r="E27" s="449" t="s">
        <v>157</v>
      </c>
      <c r="F27" s="52">
        <f t="shared" si="2"/>
        <v>52.449</v>
      </c>
      <c r="G27" s="69">
        <f t="shared" si="2"/>
        <v>52.449</v>
      </c>
      <c r="H27" s="60"/>
      <c r="I27" s="70"/>
      <c r="J27" s="54">
        <f t="shared" si="3"/>
        <v>52.449</v>
      </c>
      <c r="K27" s="60">
        <v>52.449</v>
      </c>
      <c r="L27" s="60"/>
      <c r="M27" s="72"/>
      <c r="N27" s="52"/>
      <c r="O27" s="60"/>
      <c r="P27" s="60"/>
      <c r="Q27" s="70"/>
      <c r="R27" s="54"/>
      <c r="S27" s="60"/>
      <c r="T27" s="60"/>
      <c r="U27" s="72"/>
      <c r="V27" s="52"/>
      <c r="W27" s="60"/>
      <c r="X27" s="60"/>
      <c r="Y27" s="70"/>
      <c r="Z27" s="279"/>
      <c r="AA27" s="276"/>
      <c r="AB27" s="276"/>
      <c r="AC27" s="280"/>
    </row>
    <row r="28" spans="4:29" ht="12.75">
      <c r="D28" s="440">
        <v>18</v>
      </c>
      <c r="E28" s="449" t="s">
        <v>158</v>
      </c>
      <c r="F28" s="52">
        <f t="shared" si="2"/>
        <v>3.39</v>
      </c>
      <c r="G28" s="69">
        <f t="shared" si="2"/>
        <v>3.39</v>
      </c>
      <c r="H28" s="60"/>
      <c r="I28" s="70"/>
      <c r="J28" s="54">
        <f t="shared" si="3"/>
        <v>3.39</v>
      </c>
      <c r="K28" s="60">
        <v>3.39</v>
      </c>
      <c r="L28" s="60"/>
      <c r="M28" s="72"/>
      <c r="N28" s="52"/>
      <c r="O28" s="60"/>
      <c r="P28" s="60"/>
      <c r="Q28" s="70"/>
      <c r="R28" s="54"/>
      <c r="S28" s="60"/>
      <c r="T28" s="60"/>
      <c r="U28" s="72"/>
      <c r="V28" s="52"/>
      <c r="W28" s="60"/>
      <c r="X28" s="60"/>
      <c r="Y28" s="70"/>
      <c r="Z28" s="279"/>
      <c r="AA28" s="276"/>
      <c r="AB28" s="276"/>
      <c r="AC28" s="280"/>
    </row>
    <row r="29" spans="4:29" ht="12.75">
      <c r="D29" s="438">
        <v>19</v>
      </c>
      <c r="E29" s="449" t="s">
        <v>159</v>
      </c>
      <c r="F29" s="52">
        <f t="shared" si="2"/>
        <v>353.766</v>
      </c>
      <c r="G29" s="69">
        <f t="shared" si="2"/>
        <v>353.766</v>
      </c>
      <c r="H29" s="60"/>
      <c r="I29" s="70"/>
      <c r="J29" s="54">
        <f t="shared" si="3"/>
        <v>353.766</v>
      </c>
      <c r="K29" s="60">
        <v>353.766</v>
      </c>
      <c r="L29" s="60"/>
      <c r="M29" s="72"/>
      <c r="N29" s="52"/>
      <c r="O29" s="60"/>
      <c r="P29" s="60"/>
      <c r="Q29" s="70"/>
      <c r="R29" s="54"/>
      <c r="S29" s="60"/>
      <c r="T29" s="60"/>
      <c r="U29" s="72"/>
      <c r="V29" s="52"/>
      <c r="W29" s="60"/>
      <c r="X29" s="60"/>
      <c r="Y29" s="70"/>
      <c r="Z29" s="279"/>
      <c r="AA29" s="276"/>
      <c r="AB29" s="276"/>
      <c r="AC29" s="280"/>
    </row>
    <row r="30" spans="4:29" ht="12.75">
      <c r="D30" s="438">
        <v>20</v>
      </c>
      <c r="E30" s="449" t="s">
        <v>75</v>
      </c>
      <c r="F30" s="52">
        <f t="shared" si="2"/>
        <v>266.345</v>
      </c>
      <c r="G30" s="69">
        <f t="shared" si="2"/>
        <v>266.345</v>
      </c>
      <c r="H30" s="60"/>
      <c r="I30" s="70"/>
      <c r="J30" s="54"/>
      <c r="K30" s="60"/>
      <c r="L30" s="60"/>
      <c r="M30" s="72"/>
      <c r="N30" s="52">
        <f>O30+Q30</f>
        <v>266.345</v>
      </c>
      <c r="O30" s="60">
        <v>266.345</v>
      </c>
      <c r="P30" s="60"/>
      <c r="Q30" s="70"/>
      <c r="R30" s="54"/>
      <c r="S30" s="60"/>
      <c r="T30" s="60"/>
      <c r="U30" s="72"/>
      <c r="V30" s="52"/>
      <c r="W30" s="60"/>
      <c r="X30" s="60"/>
      <c r="Y30" s="70"/>
      <c r="Z30" s="279"/>
      <c r="AA30" s="276"/>
      <c r="AB30" s="276"/>
      <c r="AC30" s="280"/>
    </row>
    <row r="31" spans="4:29" ht="12.75">
      <c r="D31" s="439">
        <v>21</v>
      </c>
      <c r="E31" s="449" t="s">
        <v>160</v>
      </c>
      <c r="F31" s="52">
        <f t="shared" si="2"/>
        <v>3.18</v>
      </c>
      <c r="G31" s="69">
        <f t="shared" si="2"/>
        <v>3.18</v>
      </c>
      <c r="H31" s="60"/>
      <c r="I31" s="70"/>
      <c r="J31" s="54"/>
      <c r="K31" s="60"/>
      <c r="L31" s="60"/>
      <c r="M31" s="72"/>
      <c r="N31" s="52">
        <f>O31+Q31</f>
        <v>3.18</v>
      </c>
      <c r="O31" s="60">
        <v>3.18</v>
      </c>
      <c r="P31" s="60"/>
      <c r="Q31" s="70"/>
      <c r="R31" s="54"/>
      <c r="S31" s="60"/>
      <c r="T31" s="60"/>
      <c r="U31" s="72"/>
      <c r="V31" s="52"/>
      <c r="W31" s="60"/>
      <c r="X31" s="60"/>
      <c r="Y31" s="70"/>
      <c r="Z31" s="279"/>
      <c r="AA31" s="276"/>
      <c r="AB31" s="276"/>
      <c r="AC31" s="280"/>
    </row>
    <row r="32" spans="4:29" ht="12.75">
      <c r="D32" s="439">
        <v>22</v>
      </c>
      <c r="E32" s="449" t="s">
        <v>161</v>
      </c>
      <c r="F32" s="52">
        <f t="shared" si="2"/>
        <v>209.182</v>
      </c>
      <c r="G32" s="69">
        <f t="shared" si="2"/>
        <v>209.182</v>
      </c>
      <c r="H32" s="60"/>
      <c r="I32" s="70"/>
      <c r="J32" s="54"/>
      <c r="K32" s="60"/>
      <c r="L32" s="60"/>
      <c r="M32" s="72"/>
      <c r="N32" s="52">
        <f>O32+Q32</f>
        <v>209.182</v>
      </c>
      <c r="O32" s="60">
        <v>209.182</v>
      </c>
      <c r="P32" s="60"/>
      <c r="Q32" s="70"/>
      <c r="R32" s="54"/>
      <c r="S32" s="60"/>
      <c r="T32" s="60"/>
      <c r="U32" s="72"/>
      <c r="V32" s="52"/>
      <c r="W32" s="60"/>
      <c r="X32" s="60"/>
      <c r="Y32" s="70"/>
      <c r="Z32" s="279"/>
      <c r="AA32" s="276"/>
      <c r="AB32" s="276"/>
      <c r="AC32" s="280"/>
    </row>
    <row r="33" spans="4:29" ht="12.75">
      <c r="D33" s="440">
        <v>23</v>
      </c>
      <c r="E33" s="450" t="s">
        <v>350</v>
      </c>
      <c r="F33" s="52">
        <f t="shared" si="2"/>
        <v>3.6</v>
      </c>
      <c r="G33" s="69">
        <f t="shared" si="2"/>
        <v>3.6</v>
      </c>
      <c r="H33" s="69"/>
      <c r="I33" s="70"/>
      <c r="J33" s="54"/>
      <c r="K33" s="60"/>
      <c r="L33" s="60"/>
      <c r="M33" s="72"/>
      <c r="N33" s="52">
        <f>O33+Q33</f>
        <v>3.6</v>
      </c>
      <c r="O33" s="60">
        <v>3.6</v>
      </c>
      <c r="P33" s="60"/>
      <c r="Q33" s="70"/>
      <c r="R33" s="54"/>
      <c r="S33" s="60"/>
      <c r="T33" s="60"/>
      <c r="U33" s="72"/>
      <c r="V33" s="52"/>
      <c r="W33" s="60"/>
      <c r="X33" s="60"/>
      <c r="Y33" s="70"/>
      <c r="Z33" s="279"/>
      <c r="AA33" s="276"/>
      <c r="AB33" s="276"/>
      <c r="AC33" s="280"/>
    </row>
    <row r="34" spans="4:29" ht="12.75">
      <c r="D34" s="440">
        <v>24</v>
      </c>
      <c r="E34" s="449" t="s">
        <v>162</v>
      </c>
      <c r="F34" s="52">
        <f t="shared" si="2"/>
        <v>290</v>
      </c>
      <c r="G34" s="69">
        <f t="shared" si="2"/>
        <v>290</v>
      </c>
      <c r="H34" s="60"/>
      <c r="I34" s="70"/>
      <c r="J34" s="54">
        <f>K34+M34</f>
        <v>290</v>
      </c>
      <c r="K34" s="60">
        <v>290</v>
      </c>
      <c r="L34" s="60"/>
      <c r="M34" s="72"/>
      <c r="N34" s="52"/>
      <c r="O34" s="60"/>
      <c r="P34" s="60"/>
      <c r="Q34" s="70"/>
      <c r="R34" s="54"/>
      <c r="S34" s="60"/>
      <c r="T34" s="60"/>
      <c r="U34" s="72"/>
      <c r="V34" s="52"/>
      <c r="W34" s="60"/>
      <c r="X34" s="60"/>
      <c r="Y34" s="70"/>
      <c r="Z34" s="279"/>
      <c r="AA34" s="276"/>
      <c r="AB34" s="276"/>
      <c r="AC34" s="280"/>
    </row>
    <row r="35" spans="4:29" ht="25.5">
      <c r="D35" s="438">
        <v>25</v>
      </c>
      <c r="E35" s="451" t="s">
        <v>163</v>
      </c>
      <c r="F35" s="52">
        <f t="shared" si="2"/>
        <v>10.049</v>
      </c>
      <c r="G35" s="69">
        <f t="shared" si="2"/>
        <v>10.049</v>
      </c>
      <c r="H35" s="60"/>
      <c r="I35" s="70"/>
      <c r="J35" s="54">
        <f>K35+M35</f>
        <v>10.049</v>
      </c>
      <c r="K35" s="60">
        <v>10.049</v>
      </c>
      <c r="L35" s="60"/>
      <c r="M35" s="72"/>
      <c r="N35" s="52"/>
      <c r="O35" s="60"/>
      <c r="P35" s="60"/>
      <c r="Q35" s="70"/>
      <c r="R35" s="54"/>
      <c r="S35" s="60"/>
      <c r="T35" s="60"/>
      <c r="U35" s="72"/>
      <c r="V35" s="52"/>
      <c r="W35" s="60"/>
      <c r="X35" s="60"/>
      <c r="Y35" s="70"/>
      <c r="Z35" s="279"/>
      <c r="AA35" s="276"/>
      <c r="AB35" s="276"/>
      <c r="AC35" s="280"/>
    </row>
    <row r="36" spans="4:29" ht="12.75">
      <c r="D36" s="438">
        <v>26</v>
      </c>
      <c r="E36" s="451" t="s">
        <v>124</v>
      </c>
      <c r="F36" s="52">
        <f t="shared" si="2"/>
        <v>2.229</v>
      </c>
      <c r="G36" s="69">
        <f t="shared" si="2"/>
        <v>2.229</v>
      </c>
      <c r="H36" s="69">
        <f t="shared" si="2"/>
        <v>1.708</v>
      </c>
      <c r="I36" s="70"/>
      <c r="J36" s="54"/>
      <c r="K36" s="60"/>
      <c r="L36" s="60"/>
      <c r="M36" s="72"/>
      <c r="N36" s="52">
        <f>O36+Q36</f>
        <v>2.229</v>
      </c>
      <c r="O36" s="60">
        <v>2.229</v>
      </c>
      <c r="P36" s="60">
        <v>1.708</v>
      </c>
      <c r="Q36" s="70"/>
      <c r="R36" s="54"/>
      <c r="S36" s="60"/>
      <c r="T36" s="60"/>
      <c r="U36" s="72"/>
      <c r="V36" s="52"/>
      <c r="W36" s="60"/>
      <c r="X36" s="60"/>
      <c r="Y36" s="70"/>
      <c r="Z36" s="279"/>
      <c r="AA36" s="276"/>
      <c r="AB36" s="276"/>
      <c r="AC36" s="280"/>
    </row>
    <row r="37" spans="4:29" ht="25.5">
      <c r="D37" s="439">
        <v>27</v>
      </c>
      <c r="E37" s="449" t="s">
        <v>164</v>
      </c>
      <c r="F37" s="52">
        <f t="shared" si="2"/>
        <v>28.7</v>
      </c>
      <c r="G37" s="74"/>
      <c r="H37" s="60"/>
      <c r="I37" s="70">
        <f>M37++Q37+U37+Y37</f>
        <v>28.7</v>
      </c>
      <c r="J37" s="54">
        <f aca="true" t="shared" si="4" ref="J37:J63">K37+M37</f>
        <v>28.7</v>
      </c>
      <c r="K37" s="60"/>
      <c r="L37" s="60"/>
      <c r="M37" s="72">
        <v>28.7</v>
      </c>
      <c r="N37" s="52"/>
      <c r="O37" s="60"/>
      <c r="P37" s="60"/>
      <c r="Q37" s="70"/>
      <c r="R37" s="54"/>
      <c r="S37" s="60"/>
      <c r="T37" s="60"/>
      <c r="U37" s="72"/>
      <c r="V37" s="52"/>
      <c r="W37" s="60"/>
      <c r="X37" s="60"/>
      <c r="Y37" s="70"/>
      <c r="Z37" s="279"/>
      <c r="AA37" s="276"/>
      <c r="AB37" s="276"/>
      <c r="AC37" s="280"/>
    </row>
    <row r="38" spans="4:29" ht="12.75">
      <c r="D38" s="439">
        <v>28</v>
      </c>
      <c r="E38" s="452" t="s">
        <v>165</v>
      </c>
      <c r="F38" s="52">
        <f t="shared" si="2"/>
        <v>6.279</v>
      </c>
      <c r="G38" s="69">
        <f t="shared" si="2"/>
        <v>6.279</v>
      </c>
      <c r="H38" s="60"/>
      <c r="I38" s="70"/>
      <c r="J38" s="54">
        <f t="shared" si="4"/>
        <v>6.279</v>
      </c>
      <c r="K38" s="60">
        <v>6.279</v>
      </c>
      <c r="L38" s="60"/>
      <c r="M38" s="72"/>
      <c r="N38" s="52"/>
      <c r="O38" s="60"/>
      <c r="P38" s="60"/>
      <c r="Q38" s="70"/>
      <c r="R38" s="54"/>
      <c r="S38" s="60"/>
      <c r="T38" s="60"/>
      <c r="U38" s="72"/>
      <c r="V38" s="52"/>
      <c r="W38" s="60"/>
      <c r="X38" s="60"/>
      <c r="Y38" s="70"/>
      <c r="Z38" s="279"/>
      <c r="AA38" s="276"/>
      <c r="AB38" s="276"/>
      <c r="AC38" s="280"/>
    </row>
    <row r="39" spans="4:29" ht="25.5">
      <c r="D39" s="440">
        <v>29</v>
      </c>
      <c r="E39" s="453" t="s">
        <v>343</v>
      </c>
      <c r="F39" s="52">
        <f t="shared" si="2"/>
        <v>40</v>
      </c>
      <c r="G39" s="74">
        <f t="shared" si="2"/>
        <v>40</v>
      </c>
      <c r="H39" s="74"/>
      <c r="I39" s="235"/>
      <c r="J39" s="54">
        <f t="shared" si="4"/>
        <v>40</v>
      </c>
      <c r="K39" s="60">
        <v>40</v>
      </c>
      <c r="L39" s="60"/>
      <c r="M39" s="72"/>
      <c r="N39" s="52"/>
      <c r="O39" s="60"/>
      <c r="P39" s="60"/>
      <c r="Q39" s="70"/>
      <c r="R39" s="54"/>
      <c r="S39" s="60"/>
      <c r="T39" s="60"/>
      <c r="U39" s="72"/>
      <c r="V39" s="52"/>
      <c r="W39" s="60"/>
      <c r="X39" s="60"/>
      <c r="Y39" s="70"/>
      <c r="Z39" s="279"/>
      <c r="AA39" s="276"/>
      <c r="AB39" s="276"/>
      <c r="AC39" s="280"/>
    </row>
    <row r="40" spans="4:29" ht="12.75">
      <c r="D40" s="440">
        <v>30</v>
      </c>
      <c r="E40" s="449" t="s">
        <v>384</v>
      </c>
      <c r="F40" s="52">
        <f t="shared" si="2"/>
        <v>13.68</v>
      </c>
      <c r="G40" s="74">
        <f t="shared" si="2"/>
        <v>13.68</v>
      </c>
      <c r="H40" s="74"/>
      <c r="I40" s="235"/>
      <c r="J40" s="54">
        <f t="shared" si="4"/>
        <v>13.68</v>
      </c>
      <c r="K40" s="60">
        <v>13.68</v>
      </c>
      <c r="L40" s="60"/>
      <c r="M40" s="72"/>
      <c r="N40" s="52"/>
      <c r="O40" s="60"/>
      <c r="P40" s="60"/>
      <c r="Q40" s="70"/>
      <c r="R40" s="54"/>
      <c r="S40" s="60"/>
      <c r="T40" s="60"/>
      <c r="U40" s="72"/>
      <c r="V40" s="52"/>
      <c r="W40" s="60"/>
      <c r="X40" s="60"/>
      <c r="Y40" s="70"/>
      <c r="Z40" s="279"/>
      <c r="AA40" s="276"/>
      <c r="AB40" s="276"/>
      <c r="AC40" s="280"/>
    </row>
    <row r="41" spans="4:29" ht="12.75">
      <c r="D41" s="438">
        <v>31</v>
      </c>
      <c r="E41" s="449" t="s">
        <v>383</v>
      </c>
      <c r="F41" s="52">
        <f t="shared" si="2"/>
        <v>3.4</v>
      </c>
      <c r="G41" s="74">
        <f t="shared" si="2"/>
        <v>3.4</v>
      </c>
      <c r="H41" s="74"/>
      <c r="I41" s="235"/>
      <c r="J41" s="54">
        <f t="shared" si="4"/>
        <v>3.4</v>
      </c>
      <c r="K41" s="60">
        <v>3.4</v>
      </c>
      <c r="L41" s="60"/>
      <c r="M41" s="72"/>
      <c r="N41" s="52"/>
      <c r="O41" s="60"/>
      <c r="P41" s="60"/>
      <c r="Q41" s="70"/>
      <c r="R41" s="54"/>
      <c r="S41" s="60"/>
      <c r="T41" s="60"/>
      <c r="U41" s="72"/>
      <c r="V41" s="52"/>
      <c r="W41" s="60"/>
      <c r="X41" s="60"/>
      <c r="Y41" s="70"/>
      <c r="Z41" s="279"/>
      <c r="AA41" s="276"/>
      <c r="AB41" s="276"/>
      <c r="AC41" s="280"/>
    </row>
    <row r="42" spans="4:29" ht="26.25" customHeight="1">
      <c r="D42" s="438">
        <v>32</v>
      </c>
      <c r="E42" s="449" t="s">
        <v>385</v>
      </c>
      <c r="F42" s="52">
        <f t="shared" si="2"/>
        <v>9</v>
      </c>
      <c r="G42" s="52"/>
      <c r="H42" s="52"/>
      <c r="I42" s="79">
        <f>M42+Q42+U42+Y42</f>
        <v>9</v>
      </c>
      <c r="J42" s="54">
        <f t="shared" si="4"/>
        <v>9</v>
      </c>
      <c r="K42" s="60"/>
      <c r="L42" s="60"/>
      <c r="M42" s="72">
        <v>9</v>
      </c>
      <c r="N42" s="52"/>
      <c r="O42" s="60"/>
      <c r="P42" s="60"/>
      <c r="Q42" s="70"/>
      <c r="R42" s="54"/>
      <c r="S42" s="60"/>
      <c r="T42" s="60"/>
      <c r="U42" s="72"/>
      <c r="V42" s="52"/>
      <c r="W42" s="60"/>
      <c r="X42" s="60"/>
      <c r="Y42" s="70"/>
      <c r="Z42" s="279"/>
      <c r="AA42" s="276"/>
      <c r="AB42" s="276"/>
      <c r="AC42" s="280"/>
    </row>
    <row r="43" spans="4:29" ht="12.75">
      <c r="D43" s="439">
        <v>33</v>
      </c>
      <c r="E43" s="454" t="s">
        <v>167</v>
      </c>
      <c r="F43" s="63">
        <f t="shared" si="2"/>
        <v>0.29</v>
      </c>
      <c r="G43" s="75">
        <f t="shared" si="2"/>
        <v>0.29</v>
      </c>
      <c r="H43" s="65"/>
      <c r="I43" s="66"/>
      <c r="J43" s="67">
        <f t="shared" si="4"/>
        <v>0.29</v>
      </c>
      <c r="K43" s="65">
        <f>K44</f>
        <v>0.29</v>
      </c>
      <c r="L43" s="60"/>
      <c r="M43" s="72"/>
      <c r="N43" s="52"/>
      <c r="O43" s="60"/>
      <c r="P43" s="60"/>
      <c r="Q43" s="70"/>
      <c r="R43" s="54"/>
      <c r="S43" s="60"/>
      <c r="T43" s="60"/>
      <c r="U43" s="72"/>
      <c r="V43" s="52"/>
      <c r="W43" s="60"/>
      <c r="X43" s="60"/>
      <c r="Y43" s="70"/>
      <c r="Z43" s="279"/>
      <c r="AA43" s="276"/>
      <c r="AB43" s="276"/>
      <c r="AC43" s="280"/>
    </row>
    <row r="44" spans="4:29" ht="12.75">
      <c r="D44" s="439">
        <v>34</v>
      </c>
      <c r="E44" s="447" t="s">
        <v>168</v>
      </c>
      <c r="F44" s="52">
        <f t="shared" si="2"/>
        <v>0.29</v>
      </c>
      <c r="G44" s="74">
        <f t="shared" si="2"/>
        <v>0.29</v>
      </c>
      <c r="H44" s="60"/>
      <c r="I44" s="70"/>
      <c r="J44" s="54">
        <f t="shared" si="4"/>
        <v>0.29</v>
      </c>
      <c r="K44" s="60">
        <v>0.29</v>
      </c>
      <c r="L44" s="60"/>
      <c r="M44" s="72"/>
      <c r="N44" s="52"/>
      <c r="O44" s="60"/>
      <c r="P44" s="60"/>
      <c r="Q44" s="70"/>
      <c r="R44" s="54"/>
      <c r="S44" s="60"/>
      <c r="T44" s="60"/>
      <c r="U44" s="72"/>
      <c r="V44" s="52"/>
      <c r="W44" s="60"/>
      <c r="X44" s="60"/>
      <c r="Y44" s="70"/>
      <c r="Z44" s="279"/>
      <c r="AA44" s="276"/>
      <c r="AB44" s="276"/>
      <c r="AC44" s="280"/>
    </row>
    <row r="45" spans="4:29" ht="25.5">
      <c r="D45" s="440">
        <v>35</v>
      </c>
      <c r="E45" s="76" t="s">
        <v>169</v>
      </c>
      <c r="F45" s="63">
        <f t="shared" si="2"/>
        <v>161.9</v>
      </c>
      <c r="G45" s="75">
        <f t="shared" si="2"/>
        <v>161.9</v>
      </c>
      <c r="H45" s="65"/>
      <c r="I45" s="66"/>
      <c r="J45" s="67">
        <f t="shared" si="4"/>
        <v>161.9</v>
      </c>
      <c r="K45" s="65">
        <f>SUM(K46:K58)</f>
        <v>161.9</v>
      </c>
      <c r="L45" s="65"/>
      <c r="M45" s="72"/>
      <c r="N45" s="52"/>
      <c r="O45" s="60"/>
      <c r="P45" s="60"/>
      <c r="Q45" s="70"/>
      <c r="R45" s="54"/>
      <c r="S45" s="60"/>
      <c r="T45" s="60"/>
      <c r="U45" s="72"/>
      <c r="V45" s="52"/>
      <c r="W45" s="60"/>
      <c r="X45" s="60"/>
      <c r="Y45" s="70"/>
      <c r="Z45" s="279"/>
      <c r="AA45" s="276"/>
      <c r="AB45" s="276"/>
      <c r="AC45" s="280"/>
    </row>
    <row r="46" spans="4:29" ht="12.75">
      <c r="D46" s="440">
        <v>36</v>
      </c>
      <c r="E46" s="449" t="s">
        <v>170</v>
      </c>
      <c r="F46" s="52">
        <f t="shared" si="2"/>
        <v>16.4</v>
      </c>
      <c r="G46" s="74">
        <f t="shared" si="2"/>
        <v>16.4</v>
      </c>
      <c r="H46" s="60"/>
      <c r="I46" s="70"/>
      <c r="J46" s="54">
        <f t="shared" si="4"/>
        <v>16.4</v>
      </c>
      <c r="K46" s="60">
        <v>16.4</v>
      </c>
      <c r="L46" s="60"/>
      <c r="M46" s="72"/>
      <c r="N46" s="52"/>
      <c r="O46" s="60"/>
      <c r="P46" s="60"/>
      <c r="Q46" s="70"/>
      <c r="R46" s="54"/>
      <c r="S46" s="60"/>
      <c r="T46" s="60"/>
      <c r="U46" s="72"/>
      <c r="V46" s="52"/>
      <c r="W46" s="60"/>
      <c r="X46" s="60"/>
      <c r="Y46" s="70"/>
      <c r="Z46" s="279"/>
      <c r="AA46" s="276"/>
      <c r="AB46" s="276"/>
      <c r="AC46" s="280"/>
    </row>
    <row r="47" spans="4:29" ht="12.75">
      <c r="D47" s="438">
        <v>37</v>
      </c>
      <c r="E47" s="449" t="s">
        <v>171</v>
      </c>
      <c r="F47" s="52">
        <f t="shared" si="2"/>
        <v>10.1</v>
      </c>
      <c r="G47" s="74">
        <f t="shared" si="2"/>
        <v>10.1</v>
      </c>
      <c r="H47" s="60"/>
      <c r="I47" s="70"/>
      <c r="J47" s="54">
        <f t="shared" si="4"/>
        <v>10.1</v>
      </c>
      <c r="K47" s="60">
        <v>10.1</v>
      </c>
      <c r="L47" s="60"/>
      <c r="M47" s="72"/>
      <c r="N47" s="52"/>
      <c r="O47" s="60"/>
      <c r="P47" s="60"/>
      <c r="Q47" s="70"/>
      <c r="R47" s="54"/>
      <c r="S47" s="60"/>
      <c r="T47" s="60"/>
      <c r="U47" s="72"/>
      <c r="V47" s="52"/>
      <c r="W47" s="60"/>
      <c r="X47" s="60"/>
      <c r="Y47" s="70"/>
      <c r="Z47" s="279"/>
      <c r="AA47" s="276"/>
      <c r="AB47" s="276"/>
      <c r="AC47" s="280"/>
    </row>
    <row r="48" spans="4:29" ht="12.75">
      <c r="D48" s="438">
        <v>38</v>
      </c>
      <c r="E48" s="447" t="s">
        <v>172</v>
      </c>
      <c r="F48" s="249">
        <f t="shared" si="2"/>
        <v>12</v>
      </c>
      <c r="G48" s="258">
        <f t="shared" si="2"/>
        <v>12</v>
      </c>
      <c r="H48" s="251"/>
      <c r="I48" s="252"/>
      <c r="J48" s="54">
        <f t="shared" si="4"/>
        <v>12</v>
      </c>
      <c r="K48" s="251">
        <v>12</v>
      </c>
      <c r="L48" s="251"/>
      <c r="M48" s="254"/>
      <c r="N48" s="249"/>
      <c r="O48" s="251"/>
      <c r="P48" s="251"/>
      <c r="Q48" s="252"/>
      <c r="R48" s="253"/>
      <c r="S48" s="251"/>
      <c r="T48" s="251"/>
      <c r="U48" s="254"/>
      <c r="V48" s="249"/>
      <c r="W48" s="251"/>
      <c r="X48" s="251"/>
      <c r="Y48" s="252"/>
      <c r="Z48" s="279"/>
      <c r="AA48" s="276"/>
      <c r="AB48" s="276"/>
      <c r="AC48" s="280"/>
    </row>
    <row r="49" spans="4:29" ht="12.75">
      <c r="D49" s="439">
        <v>39</v>
      </c>
      <c r="E49" s="447" t="s">
        <v>377</v>
      </c>
      <c r="F49" s="249">
        <f t="shared" si="2"/>
        <v>16</v>
      </c>
      <c r="G49" s="258">
        <f t="shared" si="2"/>
        <v>16</v>
      </c>
      <c r="H49" s="251"/>
      <c r="I49" s="252"/>
      <c r="J49" s="253">
        <f t="shared" si="4"/>
        <v>16</v>
      </c>
      <c r="K49" s="251">
        <v>16</v>
      </c>
      <c r="L49" s="251"/>
      <c r="M49" s="254"/>
      <c r="N49" s="249"/>
      <c r="O49" s="251"/>
      <c r="P49" s="251"/>
      <c r="Q49" s="252"/>
      <c r="R49" s="253"/>
      <c r="S49" s="251"/>
      <c r="T49" s="251"/>
      <c r="U49" s="254"/>
      <c r="V49" s="249"/>
      <c r="W49" s="251"/>
      <c r="X49" s="251"/>
      <c r="Y49" s="252"/>
      <c r="Z49" s="279"/>
      <c r="AA49" s="276"/>
      <c r="AB49" s="276"/>
      <c r="AC49" s="280"/>
    </row>
    <row r="50" spans="4:29" ht="12.75">
      <c r="D50" s="439">
        <v>40</v>
      </c>
      <c r="E50" s="449" t="s">
        <v>173</v>
      </c>
      <c r="F50" s="52">
        <f aca="true" t="shared" si="5" ref="F50:H95">J50+N50+R50+V50</f>
        <v>15</v>
      </c>
      <c r="G50" s="74">
        <f t="shared" si="5"/>
        <v>15</v>
      </c>
      <c r="H50" s="60"/>
      <c r="I50" s="70"/>
      <c r="J50" s="54">
        <f t="shared" si="4"/>
        <v>15</v>
      </c>
      <c r="K50" s="60">
        <v>15</v>
      </c>
      <c r="L50" s="60"/>
      <c r="M50" s="72"/>
      <c r="N50" s="52"/>
      <c r="O50" s="60"/>
      <c r="P50" s="60"/>
      <c r="Q50" s="70"/>
      <c r="R50" s="54"/>
      <c r="S50" s="60"/>
      <c r="T50" s="60"/>
      <c r="U50" s="72"/>
      <c r="V50" s="52"/>
      <c r="W50" s="60"/>
      <c r="X50" s="60"/>
      <c r="Y50" s="70"/>
      <c r="Z50" s="279"/>
      <c r="AA50" s="276"/>
      <c r="AB50" s="276"/>
      <c r="AC50" s="280"/>
    </row>
    <row r="51" spans="4:29" ht="12.75">
      <c r="D51" s="440">
        <v>41</v>
      </c>
      <c r="E51" s="449" t="s">
        <v>364</v>
      </c>
      <c r="F51" s="52">
        <f t="shared" si="5"/>
        <v>1.5</v>
      </c>
      <c r="G51" s="74">
        <f t="shared" si="5"/>
        <v>1.5</v>
      </c>
      <c r="H51" s="60"/>
      <c r="I51" s="70"/>
      <c r="J51" s="54">
        <f t="shared" si="4"/>
        <v>1.5</v>
      </c>
      <c r="K51" s="60">
        <v>1.5</v>
      </c>
      <c r="L51" s="60"/>
      <c r="M51" s="72"/>
      <c r="N51" s="52"/>
      <c r="O51" s="60"/>
      <c r="P51" s="60"/>
      <c r="Q51" s="70"/>
      <c r="R51" s="54"/>
      <c r="S51" s="60"/>
      <c r="T51" s="60"/>
      <c r="U51" s="72"/>
      <c r="V51" s="52"/>
      <c r="W51" s="60"/>
      <c r="X51" s="60"/>
      <c r="Y51" s="70"/>
      <c r="Z51" s="279"/>
      <c r="AA51" s="276"/>
      <c r="AB51" s="276"/>
      <c r="AC51" s="280"/>
    </row>
    <row r="52" spans="4:29" ht="12.75">
      <c r="D52" s="440">
        <v>42</v>
      </c>
      <c r="E52" s="449" t="s">
        <v>365</v>
      </c>
      <c r="F52" s="52">
        <f t="shared" si="5"/>
        <v>6.9</v>
      </c>
      <c r="G52" s="74">
        <f t="shared" si="5"/>
        <v>6.9</v>
      </c>
      <c r="H52" s="60"/>
      <c r="I52" s="70"/>
      <c r="J52" s="54">
        <f t="shared" si="4"/>
        <v>6.9</v>
      </c>
      <c r="K52" s="60">
        <v>6.9</v>
      </c>
      <c r="L52" s="60"/>
      <c r="M52" s="72"/>
      <c r="N52" s="52"/>
      <c r="O52" s="60"/>
      <c r="P52" s="60"/>
      <c r="Q52" s="70"/>
      <c r="R52" s="54"/>
      <c r="S52" s="60"/>
      <c r="T52" s="60"/>
      <c r="U52" s="72"/>
      <c r="V52" s="52"/>
      <c r="W52" s="60"/>
      <c r="X52" s="60"/>
      <c r="Y52" s="70"/>
      <c r="Z52" s="279"/>
      <c r="AA52" s="276"/>
      <c r="AB52" s="276"/>
      <c r="AC52" s="280"/>
    </row>
    <row r="53" spans="4:29" ht="12.75">
      <c r="D53" s="438">
        <v>43</v>
      </c>
      <c r="E53" s="453" t="s">
        <v>174</v>
      </c>
      <c r="F53" s="52">
        <f t="shared" si="5"/>
        <v>15</v>
      </c>
      <c r="G53" s="74">
        <f t="shared" si="5"/>
        <v>15</v>
      </c>
      <c r="H53" s="60"/>
      <c r="I53" s="70"/>
      <c r="J53" s="54">
        <f t="shared" si="4"/>
        <v>15</v>
      </c>
      <c r="K53" s="60">
        <v>15</v>
      </c>
      <c r="L53" s="60"/>
      <c r="M53" s="72"/>
      <c r="N53" s="52"/>
      <c r="O53" s="60"/>
      <c r="P53" s="60"/>
      <c r="Q53" s="70"/>
      <c r="R53" s="54"/>
      <c r="S53" s="60"/>
      <c r="T53" s="60"/>
      <c r="U53" s="72"/>
      <c r="V53" s="52"/>
      <c r="W53" s="60"/>
      <c r="X53" s="60"/>
      <c r="Y53" s="70"/>
      <c r="Z53" s="279"/>
      <c r="AA53" s="276"/>
      <c r="AB53" s="276"/>
      <c r="AC53" s="280"/>
    </row>
    <row r="54" spans="4:29" ht="25.5">
      <c r="D54" s="438">
        <v>44</v>
      </c>
      <c r="E54" s="455" t="s">
        <v>378</v>
      </c>
      <c r="F54" s="52">
        <f t="shared" si="5"/>
        <v>1.5</v>
      </c>
      <c r="G54" s="74">
        <f t="shared" si="5"/>
        <v>1.5</v>
      </c>
      <c r="H54" s="60"/>
      <c r="I54" s="70"/>
      <c r="J54" s="54">
        <f t="shared" si="4"/>
        <v>1.5</v>
      </c>
      <c r="K54" s="60">
        <v>1.5</v>
      </c>
      <c r="L54" s="60"/>
      <c r="M54" s="72"/>
      <c r="N54" s="52"/>
      <c r="O54" s="60"/>
      <c r="P54" s="60"/>
      <c r="Q54" s="70"/>
      <c r="R54" s="54"/>
      <c r="S54" s="60"/>
      <c r="T54" s="60"/>
      <c r="U54" s="72"/>
      <c r="V54" s="52"/>
      <c r="W54" s="60"/>
      <c r="X54" s="60"/>
      <c r="Y54" s="70"/>
      <c r="Z54" s="279"/>
      <c r="AA54" s="276"/>
      <c r="AB54" s="276"/>
      <c r="AC54" s="280"/>
    </row>
    <row r="55" spans="4:29" ht="12.75">
      <c r="D55" s="439">
        <v>45</v>
      </c>
      <c r="E55" s="453" t="s">
        <v>344</v>
      </c>
      <c r="F55" s="52">
        <f t="shared" si="5"/>
        <v>44</v>
      </c>
      <c r="G55" s="74">
        <f t="shared" si="5"/>
        <v>44</v>
      </c>
      <c r="H55" s="60"/>
      <c r="I55" s="70"/>
      <c r="J55" s="54">
        <f t="shared" si="4"/>
        <v>44</v>
      </c>
      <c r="K55" s="60">
        <v>44</v>
      </c>
      <c r="L55" s="60"/>
      <c r="M55" s="72"/>
      <c r="N55" s="52"/>
      <c r="O55" s="60"/>
      <c r="P55" s="60"/>
      <c r="Q55" s="70"/>
      <c r="R55" s="54"/>
      <c r="S55" s="60"/>
      <c r="T55" s="60"/>
      <c r="U55" s="72"/>
      <c r="V55" s="52"/>
      <c r="W55" s="60"/>
      <c r="X55" s="60"/>
      <c r="Y55" s="70"/>
      <c r="Z55" s="279"/>
      <c r="AA55" s="276"/>
      <c r="AB55" s="276"/>
      <c r="AC55" s="280"/>
    </row>
    <row r="56" spans="4:29" ht="25.5">
      <c r="D56" s="439">
        <v>46</v>
      </c>
      <c r="E56" s="453" t="s">
        <v>376</v>
      </c>
      <c r="F56" s="52">
        <f t="shared" si="5"/>
        <v>1.5</v>
      </c>
      <c r="G56" s="74">
        <f t="shared" si="5"/>
        <v>1.5</v>
      </c>
      <c r="H56" s="60"/>
      <c r="I56" s="70"/>
      <c r="J56" s="54">
        <f t="shared" si="4"/>
        <v>1.5</v>
      </c>
      <c r="K56" s="60">
        <v>1.5</v>
      </c>
      <c r="L56" s="60"/>
      <c r="M56" s="72"/>
      <c r="N56" s="52"/>
      <c r="O56" s="60"/>
      <c r="P56" s="60"/>
      <c r="Q56" s="70"/>
      <c r="R56" s="54"/>
      <c r="S56" s="60"/>
      <c r="T56" s="60"/>
      <c r="U56" s="72"/>
      <c r="V56" s="52"/>
      <c r="W56" s="60"/>
      <c r="X56" s="60"/>
      <c r="Y56" s="70"/>
      <c r="Z56" s="279"/>
      <c r="AA56" s="276"/>
      <c r="AB56" s="276"/>
      <c r="AC56" s="280"/>
    </row>
    <row r="57" spans="4:29" s="268" customFormat="1" ht="25.5" customHeight="1">
      <c r="D57" s="440">
        <v>47</v>
      </c>
      <c r="E57" s="451" t="s">
        <v>381</v>
      </c>
      <c r="F57" s="269">
        <f t="shared" si="5"/>
        <v>20</v>
      </c>
      <c r="G57" s="270">
        <f t="shared" si="5"/>
        <v>20</v>
      </c>
      <c r="H57" s="270"/>
      <c r="I57" s="271"/>
      <c r="J57" s="272">
        <f t="shared" si="4"/>
        <v>20</v>
      </c>
      <c r="K57" s="270">
        <v>20</v>
      </c>
      <c r="L57" s="270"/>
      <c r="M57" s="273"/>
      <c r="N57" s="269"/>
      <c r="O57" s="270"/>
      <c r="P57" s="270"/>
      <c r="Q57" s="271"/>
      <c r="R57" s="272"/>
      <c r="S57" s="270"/>
      <c r="T57" s="270"/>
      <c r="U57" s="273"/>
      <c r="V57" s="269"/>
      <c r="W57" s="270"/>
      <c r="X57" s="270"/>
      <c r="Y57" s="271"/>
      <c r="Z57" s="283"/>
      <c r="AA57" s="278"/>
      <c r="AB57" s="278"/>
      <c r="AC57" s="284"/>
    </row>
    <row r="58" spans="4:29" ht="27" customHeight="1">
      <c r="D58" s="440">
        <v>48</v>
      </c>
      <c r="E58" s="451" t="s">
        <v>382</v>
      </c>
      <c r="F58" s="52">
        <f t="shared" si="5"/>
        <v>2</v>
      </c>
      <c r="G58" s="74">
        <f t="shared" si="5"/>
        <v>2</v>
      </c>
      <c r="H58" s="60"/>
      <c r="I58" s="70"/>
      <c r="J58" s="54">
        <f t="shared" si="4"/>
        <v>2</v>
      </c>
      <c r="K58" s="60">
        <v>2</v>
      </c>
      <c r="L58" s="60"/>
      <c r="M58" s="72"/>
      <c r="N58" s="52"/>
      <c r="O58" s="60"/>
      <c r="P58" s="60"/>
      <c r="Q58" s="70"/>
      <c r="R58" s="54"/>
      <c r="S58" s="60"/>
      <c r="T58" s="60"/>
      <c r="U58" s="72"/>
      <c r="V58" s="52"/>
      <c r="W58" s="60"/>
      <c r="X58" s="60"/>
      <c r="Y58" s="70"/>
      <c r="Z58" s="279"/>
      <c r="AA58" s="276"/>
      <c r="AB58" s="276"/>
      <c r="AC58" s="280"/>
    </row>
    <row r="59" spans="4:29" ht="25.5">
      <c r="D59" s="438">
        <v>49</v>
      </c>
      <c r="E59" s="76" t="s">
        <v>175</v>
      </c>
      <c r="F59" s="63">
        <f t="shared" si="5"/>
        <v>197.61</v>
      </c>
      <c r="G59" s="75">
        <f t="shared" si="5"/>
        <v>197.61</v>
      </c>
      <c r="H59" s="65"/>
      <c r="I59" s="66"/>
      <c r="J59" s="67">
        <f t="shared" si="4"/>
        <v>176.321</v>
      </c>
      <c r="K59" s="65">
        <f>SUM(K60:K64)</f>
        <v>176.321</v>
      </c>
      <c r="L59" s="60"/>
      <c r="M59" s="72"/>
      <c r="N59" s="63"/>
      <c r="O59" s="65"/>
      <c r="P59" s="60"/>
      <c r="Q59" s="70"/>
      <c r="R59" s="54"/>
      <c r="S59" s="60"/>
      <c r="T59" s="60"/>
      <c r="U59" s="72"/>
      <c r="V59" s="63">
        <f>W59+Y59</f>
        <v>21.289</v>
      </c>
      <c r="W59" s="65">
        <f>SUM(W60:W64)</f>
        <v>21.289</v>
      </c>
      <c r="X59" s="60"/>
      <c r="Y59" s="70"/>
      <c r="Z59" s="279"/>
      <c r="AA59" s="276"/>
      <c r="AB59" s="276"/>
      <c r="AC59" s="280"/>
    </row>
    <row r="60" spans="4:29" ht="12.75">
      <c r="D60" s="438">
        <v>50</v>
      </c>
      <c r="E60" s="449" t="s">
        <v>176</v>
      </c>
      <c r="F60" s="52">
        <f t="shared" si="5"/>
        <v>12.443</v>
      </c>
      <c r="G60" s="74">
        <f t="shared" si="5"/>
        <v>12.443</v>
      </c>
      <c r="H60" s="60"/>
      <c r="I60" s="70"/>
      <c r="J60" s="54">
        <f t="shared" si="4"/>
        <v>12.443</v>
      </c>
      <c r="K60" s="60">
        <v>12.443</v>
      </c>
      <c r="L60" s="60"/>
      <c r="M60" s="72"/>
      <c r="N60" s="52"/>
      <c r="O60" s="60"/>
      <c r="P60" s="60"/>
      <c r="Q60" s="70"/>
      <c r="R60" s="54"/>
      <c r="S60" s="60"/>
      <c r="T60" s="60"/>
      <c r="U60" s="72"/>
      <c r="V60" s="52"/>
      <c r="W60" s="60"/>
      <c r="X60" s="60"/>
      <c r="Y60" s="70"/>
      <c r="Z60" s="279"/>
      <c r="AA60" s="276"/>
      <c r="AB60" s="276"/>
      <c r="AC60" s="280"/>
    </row>
    <row r="61" spans="4:29" ht="12.75" customHeight="1">
      <c r="D61" s="439">
        <v>51</v>
      </c>
      <c r="E61" s="449" t="s">
        <v>177</v>
      </c>
      <c r="F61" s="52">
        <f t="shared" si="5"/>
        <v>55</v>
      </c>
      <c r="G61" s="74">
        <f t="shared" si="5"/>
        <v>55</v>
      </c>
      <c r="H61" s="60"/>
      <c r="I61" s="70"/>
      <c r="J61" s="54">
        <f t="shared" si="4"/>
        <v>55</v>
      </c>
      <c r="K61" s="60">
        <v>55</v>
      </c>
      <c r="L61" s="60"/>
      <c r="M61" s="72"/>
      <c r="N61" s="52"/>
      <c r="O61" s="60"/>
      <c r="P61" s="60"/>
      <c r="Q61" s="70"/>
      <c r="R61" s="54"/>
      <c r="S61" s="60"/>
      <c r="T61" s="60"/>
      <c r="U61" s="72"/>
      <c r="V61" s="52"/>
      <c r="W61" s="60"/>
      <c r="X61" s="60"/>
      <c r="Y61" s="70"/>
      <c r="Z61" s="279"/>
      <c r="AA61" s="276"/>
      <c r="AB61" s="276"/>
      <c r="AC61" s="280"/>
    </row>
    <row r="62" spans="4:29" ht="12.75">
      <c r="D62" s="439">
        <v>52</v>
      </c>
      <c r="E62" s="450" t="s">
        <v>178</v>
      </c>
      <c r="F62" s="52">
        <f t="shared" si="5"/>
        <v>108.8</v>
      </c>
      <c r="G62" s="74">
        <f t="shared" si="5"/>
        <v>108.8</v>
      </c>
      <c r="H62" s="60"/>
      <c r="I62" s="70"/>
      <c r="J62" s="54">
        <f t="shared" si="4"/>
        <v>108.8</v>
      </c>
      <c r="K62" s="60">
        <v>108.8</v>
      </c>
      <c r="L62" s="60"/>
      <c r="M62" s="72"/>
      <c r="N62" s="52"/>
      <c r="O62" s="60"/>
      <c r="P62" s="60"/>
      <c r="Q62" s="70"/>
      <c r="R62" s="54"/>
      <c r="S62" s="60"/>
      <c r="T62" s="60"/>
      <c r="U62" s="72"/>
      <c r="V62" s="52"/>
      <c r="W62" s="60"/>
      <c r="X62" s="60"/>
      <c r="Y62" s="70"/>
      <c r="Z62" s="279"/>
      <c r="AA62" s="276"/>
      <c r="AB62" s="276"/>
      <c r="AC62" s="280"/>
    </row>
    <row r="63" spans="4:29" ht="12.75">
      <c r="D63" s="440">
        <v>53</v>
      </c>
      <c r="E63" s="449" t="s">
        <v>179</v>
      </c>
      <c r="F63" s="52">
        <f t="shared" si="5"/>
        <v>0.078</v>
      </c>
      <c r="G63" s="74">
        <f t="shared" si="5"/>
        <v>0.078</v>
      </c>
      <c r="H63" s="60"/>
      <c r="I63" s="70"/>
      <c r="J63" s="54">
        <f t="shared" si="4"/>
        <v>0.078</v>
      </c>
      <c r="K63" s="60">
        <v>0.078</v>
      </c>
      <c r="L63" s="60"/>
      <c r="M63" s="72"/>
      <c r="N63" s="52"/>
      <c r="O63" s="60"/>
      <c r="P63" s="60"/>
      <c r="Q63" s="70"/>
      <c r="R63" s="54"/>
      <c r="S63" s="60"/>
      <c r="T63" s="60"/>
      <c r="U63" s="72"/>
      <c r="V63" s="52"/>
      <c r="W63" s="60"/>
      <c r="X63" s="60"/>
      <c r="Y63" s="70"/>
      <c r="Z63" s="279"/>
      <c r="AA63" s="276"/>
      <c r="AB63" s="276"/>
      <c r="AC63" s="280"/>
    </row>
    <row r="64" spans="4:29" ht="12.75">
      <c r="D64" s="440">
        <v>54</v>
      </c>
      <c r="E64" s="449" t="s">
        <v>180</v>
      </c>
      <c r="F64" s="52">
        <f t="shared" si="5"/>
        <v>21.289</v>
      </c>
      <c r="G64" s="74">
        <f t="shared" si="5"/>
        <v>21.289</v>
      </c>
      <c r="H64" s="60"/>
      <c r="I64" s="70"/>
      <c r="J64" s="54"/>
      <c r="K64" s="60"/>
      <c r="L64" s="60"/>
      <c r="M64" s="72"/>
      <c r="N64" s="52"/>
      <c r="O64" s="60"/>
      <c r="P64" s="60"/>
      <c r="Q64" s="70"/>
      <c r="R64" s="54"/>
      <c r="S64" s="60"/>
      <c r="T64" s="60"/>
      <c r="U64" s="72"/>
      <c r="V64" s="52">
        <f>W64+Y64</f>
        <v>21.289</v>
      </c>
      <c r="W64" s="60">
        <v>21.289</v>
      </c>
      <c r="X64" s="60"/>
      <c r="Y64" s="70"/>
      <c r="Z64" s="279"/>
      <c r="AA64" s="276"/>
      <c r="AB64" s="276"/>
      <c r="AC64" s="280"/>
    </row>
    <row r="65" spans="4:29" ht="12.75">
      <c r="D65" s="438">
        <v>55</v>
      </c>
      <c r="E65" s="454" t="s">
        <v>181</v>
      </c>
      <c r="F65" s="63">
        <f t="shared" si="5"/>
        <v>4940.413</v>
      </c>
      <c r="G65" s="75">
        <f t="shared" si="5"/>
        <v>1403.884</v>
      </c>
      <c r="H65" s="75">
        <f t="shared" si="5"/>
        <v>3.798</v>
      </c>
      <c r="I65" s="66">
        <f>M65+Q65+U65+Y65</f>
        <v>3536.529</v>
      </c>
      <c r="J65" s="77">
        <f>K65+M65</f>
        <v>1594.387</v>
      </c>
      <c r="K65" s="65">
        <f>SUM(K66:K76)</f>
        <v>735.74</v>
      </c>
      <c r="L65" s="65">
        <f>SUM(L66:L76)</f>
        <v>3.798</v>
      </c>
      <c r="M65" s="68">
        <f>SUM(M66:M76)</f>
        <v>858.6469999999999</v>
      </c>
      <c r="N65" s="149">
        <f>SUM(N66:N76)</f>
        <v>3346.026</v>
      </c>
      <c r="O65" s="65">
        <f>SUM(O66:O76)</f>
        <v>668.144</v>
      </c>
      <c r="P65" s="65"/>
      <c r="Q65" s="149">
        <f>SUM(Q66:Q76)</f>
        <v>2677.882</v>
      </c>
      <c r="R65" s="54"/>
      <c r="S65" s="60"/>
      <c r="T65" s="60"/>
      <c r="U65" s="72"/>
      <c r="V65" s="52"/>
      <c r="W65" s="60"/>
      <c r="X65" s="60"/>
      <c r="Y65" s="70"/>
      <c r="Z65" s="279"/>
      <c r="AA65" s="276"/>
      <c r="AB65" s="276"/>
      <c r="AC65" s="280"/>
    </row>
    <row r="66" spans="4:29" ht="12.75">
      <c r="D66" s="438">
        <v>56</v>
      </c>
      <c r="E66" s="447" t="s">
        <v>182</v>
      </c>
      <c r="F66" s="249">
        <f t="shared" si="5"/>
        <v>515.396</v>
      </c>
      <c r="G66" s="249">
        <f t="shared" si="5"/>
        <v>320.701</v>
      </c>
      <c r="H66" s="251"/>
      <c r="I66" s="252">
        <f>M66+Q66+U66+Y66</f>
        <v>194.695</v>
      </c>
      <c r="J66" s="253">
        <f>K66+M66</f>
        <v>515.396</v>
      </c>
      <c r="K66" s="251">
        <v>320.701</v>
      </c>
      <c r="L66" s="251"/>
      <c r="M66" s="254">
        <v>194.695</v>
      </c>
      <c r="N66" s="249"/>
      <c r="O66" s="251"/>
      <c r="P66" s="251"/>
      <c r="Q66" s="252"/>
      <c r="R66" s="253"/>
      <c r="S66" s="251"/>
      <c r="T66" s="251"/>
      <c r="U66" s="254"/>
      <c r="V66" s="249"/>
      <c r="W66" s="251"/>
      <c r="X66" s="251"/>
      <c r="Y66" s="252"/>
      <c r="Z66" s="279"/>
      <c r="AA66" s="276"/>
      <c r="AB66" s="276"/>
      <c r="AC66" s="280"/>
    </row>
    <row r="67" spans="4:29" ht="12.75">
      <c r="D67" s="439">
        <v>57</v>
      </c>
      <c r="E67" s="447" t="s">
        <v>56</v>
      </c>
      <c r="F67" s="249">
        <f t="shared" si="5"/>
        <v>1447.581</v>
      </c>
      <c r="G67" s="249"/>
      <c r="H67" s="251"/>
      <c r="I67" s="252">
        <f>M67+Q67+U67+Y67</f>
        <v>1447.581</v>
      </c>
      <c r="J67" s="253"/>
      <c r="K67" s="251"/>
      <c r="L67" s="251"/>
      <c r="M67" s="254"/>
      <c r="N67" s="52">
        <f>O67+Q67</f>
        <v>1447.581</v>
      </c>
      <c r="O67" s="251"/>
      <c r="P67" s="251"/>
      <c r="Q67" s="252">
        <v>1447.581</v>
      </c>
      <c r="R67" s="253"/>
      <c r="S67" s="251"/>
      <c r="T67" s="251"/>
      <c r="U67" s="254"/>
      <c r="V67" s="249"/>
      <c r="W67" s="251"/>
      <c r="X67" s="251"/>
      <c r="Y67" s="252"/>
      <c r="Z67" s="279"/>
      <c r="AA67" s="276"/>
      <c r="AB67" s="276"/>
      <c r="AC67" s="280"/>
    </row>
    <row r="68" spans="4:29" ht="12.75">
      <c r="D68" s="439">
        <v>58</v>
      </c>
      <c r="E68" s="456" t="s">
        <v>345</v>
      </c>
      <c r="F68" s="260">
        <f t="shared" si="5"/>
        <v>826.53</v>
      </c>
      <c r="G68" s="251">
        <f t="shared" si="5"/>
        <v>174.828</v>
      </c>
      <c r="H68" s="251"/>
      <c r="I68" s="260">
        <f>M68+Q68+U68+Y68</f>
        <v>651.702</v>
      </c>
      <c r="J68" s="253">
        <f>K68+M68</f>
        <v>826.53</v>
      </c>
      <c r="K68" s="251">
        <v>174.828</v>
      </c>
      <c r="L68" s="251"/>
      <c r="M68" s="254">
        <v>651.702</v>
      </c>
      <c r="N68" s="249"/>
      <c r="O68" s="251"/>
      <c r="P68" s="251"/>
      <c r="Q68" s="252"/>
      <c r="R68" s="253"/>
      <c r="S68" s="251"/>
      <c r="T68" s="251"/>
      <c r="U68" s="254"/>
      <c r="V68" s="249"/>
      <c r="W68" s="251"/>
      <c r="X68" s="251"/>
      <c r="Y68" s="252"/>
      <c r="Z68" s="279"/>
      <c r="AA68" s="276"/>
      <c r="AB68" s="276"/>
      <c r="AC68" s="280"/>
    </row>
    <row r="69" spans="4:29" ht="24.75" customHeight="1">
      <c r="D69" s="440">
        <v>59</v>
      </c>
      <c r="E69" s="456" t="s">
        <v>386</v>
      </c>
      <c r="F69" s="260">
        <f t="shared" si="5"/>
        <v>199.748</v>
      </c>
      <c r="G69" s="251"/>
      <c r="H69" s="251"/>
      <c r="I69" s="260">
        <f>M69+Q69+U69+Y69</f>
        <v>199.748</v>
      </c>
      <c r="J69" s="253"/>
      <c r="K69" s="251"/>
      <c r="L69" s="251"/>
      <c r="M69" s="254"/>
      <c r="N69" s="52">
        <f>O69+Q69</f>
        <v>199.748</v>
      </c>
      <c r="O69" s="251"/>
      <c r="P69" s="251"/>
      <c r="Q69" s="252">
        <v>199.748</v>
      </c>
      <c r="R69" s="253"/>
      <c r="S69" s="251"/>
      <c r="T69" s="251"/>
      <c r="U69" s="254"/>
      <c r="V69" s="249"/>
      <c r="W69" s="251"/>
      <c r="X69" s="251"/>
      <c r="Y69" s="252"/>
      <c r="Z69" s="279"/>
      <c r="AA69" s="276"/>
      <c r="AB69" s="276"/>
      <c r="AC69" s="280"/>
    </row>
    <row r="70" spans="4:29" ht="12.75">
      <c r="D70" s="440">
        <v>60</v>
      </c>
      <c r="E70" s="447" t="s">
        <v>183</v>
      </c>
      <c r="F70" s="249">
        <f t="shared" si="5"/>
        <v>197.8</v>
      </c>
      <c r="G70" s="258">
        <f t="shared" si="5"/>
        <v>197.8</v>
      </c>
      <c r="H70" s="251"/>
      <c r="I70" s="252"/>
      <c r="J70" s="253">
        <f>K70+M70</f>
        <v>197.8</v>
      </c>
      <c r="K70" s="251">
        <v>197.8</v>
      </c>
      <c r="L70" s="251"/>
      <c r="M70" s="254"/>
      <c r="N70" s="249"/>
      <c r="O70" s="251"/>
      <c r="P70" s="251"/>
      <c r="Q70" s="252"/>
      <c r="R70" s="253"/>
      <c r="S70" s="251"/>
      <c r="T70" s="251"/>
      <c r="U70" s="254"/>
      <c r="V70" s="249"/>
      <c r="W70" s="251"/>
      <c r="X70" s="251"/>
      <c r="Y70" s="252"/>
      <c r="Z70" s="279"/>
      <c r="AA70" s="276"/>
      <c r="AB70" s="276"/>
      <c r="AC70" s="280"/>
    </row>
    <row r="71" spans="4:29" ht="12.75">
      <c r="D71" s="438">
        <v>61</v>
      </c>
      <c r="E71" s="449" t="s">
        <v>371</v>
      </c>
      <c r="F71" s="52">
        <f t="shared" si="5"/>
        <v>9.766</v>
      </c>
      <c r="G71" s="74">
        <f t="shared" si="5"/>
        <v>9.001</v>
      </c>
      <c r="H71" s="74"/>
      <c r="I71" s="235">
        <f>M71+Q71+U71+Y71</f>
        <v>0.765</v>
      </c>
      <c r="J71" s="54">
        <f>K71+M71</f>
        <v>9.766</v>
      </c>
      <c r="K71" s="60">
        <v>9.001</v>
      </c>
      <c r="L71" s="60"/>
      <c r="M71" s="72">
        <v>0.765</v>
      </c>
      <c r="N71" s="52"/>
      <c r="O71" s="60"/>
      <c r="P71" s="60"/>
      <c r="Q71" s="70"/>
      <c r="R71" s="54"/>
      <c r="S71" s="60"/>
      <c r="T71" s="60"/>
      <c r="U71" s="72"/>
      <c r="V71" s="52"/>
      <c r="W71" s="60"/>
      <c r="X71" s="60"/>
      <c r="Y71" s="70"/>
      <c r="Z71" s="279"/>
      <c r="AA71" s="276"/>
      <c r="AB71" s="276"/>
      <c r="AC71" s="280"/>
    </row>
    <row r="72" spans="4:29" ht="12.75">
      <c r="D72" s="438">
        <v>62</v>
      </c>
      <c r="E72" s="449" t="s">
        <v>388</v>
      </c>
      <c r="F72" s="52">
        <f t="shared" si="5"/>
        <v>18.017</v>
      </c>
      <c r="G72" s="74">
        <f t="shared" si="5"/>
        <v>16.532</v>
      </c>
      <c r="H72" s="74"/>
      <c r="I72" s="235">
        <f>M72+Q72+U72+Y72</f>
        <v>1.485</v>
      </c>
      <c r="J72" s="54">
        <f aca="true" t="shared" si="6" ref="J72:J90">K72+M72</f>
        <v>18.017</v>
      </c>
      <c r="K72" s="60">
        <v>16.532</v>
      </c>
      <c r="L72" s="60"/>
      <c r="M72" s="72">
        <v>1.485</v>
      </c>
      <c r="N72" s="52"/>
      <c r="O72" s="60"/>
      <c r="P72" s="60"/>
      <c r="Q72" s="70"/>
      <c r="R72" s="54"/>
      <c r="S72" s="60"/>
      <c r="T72" s="60"/>
      <c r="U72" s="72"/>
      <c r="V72" s="52"/>
      <c r="W72" s="60"/>
      <c r="X72" s="60"/>
      <c r="Y72" s="70"/>
      <c r="Z72" s="279"/>
      <c r="AA72" s="276"/>
      <c r="AB72" s="276"/>
      <c r="AC72" s="280"/>
    </row>
    <row r="73" spans="4:29" ht="12.75">
      <c r="D73" s="439">
        <v>63</v>
      </c>
      <c r="E73" s="449" t="s">
        <v>184</v>
      </c>
      <c r="F73" s="52">
        <f t="shared" si="5"/>
        <v>4.956</v>
      </c>
      <c r="G73" s="74">
        <f t="shared" si="5"/>
        <v>4.956</v>
      </c>
      <c r="H73" s="74">
        <f t="shared" si="5"/>
        <v>3.798</v>
      </c>
      <c r="I73" s="70"/>
      <c r="J73" s="54">
        <f t="shared" si="6"/>
        <v>4.956</v>
      </c>
      <c r="K73" s="60">
        <v>4.956</v>
      </c>
      <c r="L73" s="71">
        <v>3.798</v>
      </c>
      <c r="M73" s="72"/>
      <c r="N73" s="52"/>
      <c r="O73" s="60"/>
      <c r="P73" s="60"/>
      <c r="Q73" s="70"/>
      <c r="R73" s="54"/>
      <c r="S73" s="60"/>
      <c r="T73" s="60"/>
      <c r="U73" s="72"/>
      <c r="V73" s="52"/>
      <c r="W73" s="60"/>
      <c r="X73" s="60"/>
      <c r="Y73" s="70"/>
      <c r="Z73" s="279"/>
      <c r="AA73" s="276"/>
      <c r="AB73" s="276"/>
      <c r="AC73" s="280"/>
    </row>
    <row r="74" spans="4:29" ht="12.75">
      <c r="D74" s="439">
        <v>64</v>
      </c>
      <c r="E74" s="449" t="s">
        <v>185</v>
      </c>
      <c r="F74" s="52">
        <f t="shared" si="5"/>
        <v>11.922</v>
      </c>
      <c r="G74" s="74">
        <f t="shared" si="5"/>
        <v>11.922</v>
      </c>
      <c r="H74" s="60"/>
      <c r="I74" s="70"/>
      <c r="J74" s="54">
        <f t="shared" si="6"/>
        <v>11.922</v>
      </c>
      <c r="K74" s="60">
        <v>11.922</v>
      </c>
      <c r="L74" s="71"/>
      <c r="M74" s="72"/>
      <c r="N74" s="52"/>
      <c r="O74" s="60"/>
      <c r="P74" s="60"/>
      <c r="Q74" s="70"/>
      <c r="R74" s="54"/>
      <c r="S74" s="60"/>
      <c r="T74" s="60"/>
      <c r="U74" s="72"/>
      <c r="V74" s="52"/>
      <c r="W74" s="60"/>
      <c r="X74" s="60"/>
      <c r="Y74" s="70"/>
      <c r="Z74" s="279"/>
      <c r="AA74" s="276"/>
      <c r="AB74" s="276"/>
      <c r="AC74" s="280"/>
    </row>
    <row r="75" spans="4:29" ht="12.75">
      <c r="D75" s="440">
        <v>65</v>
      </c>
      <c r="E75" s="233" t="s">
        <v>372</v>
      </c>
      <c r="F75" s="52">
        <f t="shared" si="5"/>
        <v>10</v>
      </c>
      <c r="G75" s="74"/>
      <c r="H75" s="60"/>
      <c r="I75" s="70"/>
      <c r="J75" s="54">
        <f t="shared" si="6"/>
        <v>10</v>
      </c>
      <c r="K75" s="60"/>
      <c r="L75" s="71"/>
      <c r="M75" s="72">
        <v>10</v>
      </c>
      <c r="N75" s="52"/>
      <c r="O75" s="60"/>
      <c r="P75" s="60"/>
      <c r="Q75" s="70"/>
      <c r="R75" s="54"/>
      <c r="S75" s="60"/>
      <c r="T75" s="60"/>
      <c r="U75" s="72"/>
      <c r="V75" s="52"/>
      <c r="W75" s="60"/>
      <c r="X75" s="60"/>
      <c r="Y75" s="70"/>
      <c r="Z75" s="279"/>
      <c r="AA75" s="276"/>
      <c r="AB75" s="276"/>
      <c r="AC75" s="280"/>
    </row>
    <row r="76" spans="4:29" ht="12.75">
      <c r="D76" s="440">
        <v>66</v>
      </c>
      <c r="E76" s="233" t="s">
        <v>387</v>
      </c>
      <c r="F76" s="52">
        <f t="shared" si="5"/>
        <v>1698.6970000000001</v>
      </c>
      <c r="G76" s="74">
        <f t="shared" si="5"/>
        <v>668.144</v>
      </c>
      <c r="H76" s="74"/>
      <c r="I76" s="235">
        <f>M76+Q76+U76+Y76</f>
        <v>1030.553</v>
      </c>
      <c r="J76" s="54"/>
      <c r="K76" s="60"/>
      <c r="L76" s="71"/>
      <c r="M76" s="72"/>
      <c r="N76" s="52">
        <f>O76+Q76</f>
        <v>1698.6970000000001</v>
      </c>
      <c r="O76" s="60">
        <v>668.144</v>
      </c>
      <c r="P76" s="60"/>
      <c r="Q76" s="70">
        <v>1030.553</v>
      </c>
      <c r="R76" s="54"/>
      <c r="S76" s="60"/>
      <c r="T76" s="60"/>
      <c r="U76" s="72"/>
      <c r="V76" s="52"/>
      <c r="W76" s="60"/>
      <c r="X76" s="60"/>
      <c r="Y76" s="70"/>
      <c r="Z76" s="279"/>
      <c r="AA76" s="276"/>
      <c r="AB76" s="276"/>
      <c r="AC76" s="280"/>
    </row>
    <row r="77" spans="4:29" ht="12.75" customHeight="1">
      <c r="D77" s="438">
        <v>67</v>
      </c>
      <c r="E77" s="76" t="s">
        <v>186</v>
      </c>
      <c r="F77" s="63">
        <f t="shared" si="5"/>
        <v>100.673</v>
      </c>
      <c r="G77" s="75">
        <f t="shared" si="5"/>
        <v>100.673</v>
      </c>
      <c r="H77" s="65"/>
      <c r="I77" s="66"/>
      <c r="J77" s="67">
        <f t="shared" si="6"/>
        <v>100.673</v>
      </c>
      <c r="K77" s="65">
        <f>SUM(K78:K80)</f>
        <v>100.673</v>
      </c>
      <c r="L77" s="60"/>
      <c r="M77" s="72"/>
      <c r="N77" s="52"/>
      <c r="O77" s="60"/>
      <c r="P77" s="60"/>
      <c r="Q77" s="70"/>
      <c r="R77" s="54"/>
      <c r="S77" s="60"/>
      <c r="T77" s="60"/>
      <c r="U77" s="72"/>
      <c r="V77" s="52"/>
      <c r="W77" s="60"/>
      <c r="X77" s="60"/>
      <c r="Y77" s="70"/>
      <c r="Z77" s="279"/>
      <c r="AA77" s="276"/>
      <c r="AB77" s="276"/>
      <c r="AC77" s="280"/>
    </row>
    <row r="78" spans="4:29" ht="12.75" customHeight="1">
      <c r="D78" s="438">
        <v>68</v>
      </c>
      <c r="E78" s="449" t="s">
        <v>187</v>
      </c>
      <c r="F78" s="52">
        <f t="shared" si="5"/>
        <v>31.955</v>
      </c>
      <c r="G78" s="74">
        <f t="shared" si="5"/>
        <v>31.955</v>
      </c>
      <c r="H78" s="60"/>
      <c r="I78" s="70"/>
      <c r="J78" s="54">
        <f t="shared" si="6"/>
        <v>31.955</v>
      </c>
      <c r="K78" s="60">
        <v>31.955</v>
      </c>
      <c r="L78" s="60"/>
      <c r="M78" s="72"/>
      <c r="N78" s="52"/>
      <c r="O78" s="60"/>
      <c r="P78" s="60"/>
      <c r="Q78" s="70"/>
      <c r="R78" s="54"/>
      <c r="S78" s="60"/>
      <c r="T78" s="60"/>
      <c r="U78" s="72"/>
      <c r="V78" s="52"/>
      <c r="W78" s="60"/>
      <c r="X78" s="60"/>
      <c r="Y78" s="70"/>
      <c r="Z78" s="279"/>
      <c r="AA78" s="276"/>
      <c r="AB78" s="276"/>
      <c r="AC78" s="280"/>
    </row>
    <row r="79" spans="4:29" ht="25.5">
      <c r="D79" s="439">
        <v>69</v>
      </c>
      <c r="E79" s="449" t="s">
        <v>188</v>
      </c>
      <c r="F79" s="52">
        <f t="shared" si="5"/>
        <v>8.954</v>
      </c>
      <c r="G79" s="74">
        <f t="shared" si="5"/>
        <v>8.954</v>
      </c>
      <c r="H79" s="60"/>
      <c r="I79" s="70"/>
      <c r="J79" s="54">
        <f t="shared" si="6"/>
        <v>8.954</v>
      </c>
      <c r="K79" s="60">
        <v>8.954</v>
      </c>
      <c r="L79" s="60"/>
      <c r="M79" s="72"/>
      <c r="N79" s="52"/>
      <c r="O79" s="60"/>
      <c r="P79" s="60"/>
      <c r="Q79" s="70"/>
      <c r="R79" s="54"/>
      <c r="S79" s="60"/>
      <c r="T79" s="60"/>
      <c r="U79" s="72"/>
      <c r="V79" s="52"/>
      <c r="W79" s="60"/>
      <c r="X79" s="60"/>
      <c r="Y79" s="70"/>
      <c r="Z79" s="279"/>
      <c r="AA79" s="276"/>
      <c r="AB79" s="276"/>
      <c r="AC79" s="280"/>
    </row>
    <row r="80" spans="4:29" ht="12.75">
      <c r="D80" s="439">
        <v>70</v>
      </c>
      <c r="E80" s="449" t="s">
        <v>189</v>
      </c>
      <c r="F80" s="52">
        <f t="shared" si="5"/>
        <v>59.764</v>
      </c>
      <c r="G80" s="74">
        <f t="shared" si="5"/>
        <v>59.764</v>
      </c>
      <c r="H80" s="60"/>
      <c r="I80" s="70"/>
      <c r="J80" s="54">
        <f t="shared" si="6"/>
        <v>59.764</v>
      </c>
      <c r="K80" s="60">
        <v>59.764</v>
      </c>
      <c r="L80" s="60"/>
      <c r="M80" s="72"/>
      <c r="N80" s="52"/>
      <c r="O80" s="60"/>
      <c r="P80" s="60"/>
      <c r="Q80" s="70"/>
      <c r="R80" s="54"/>
      <c r="S80" s="60"/>
      <c r="T80" s="60"/>
      <c r="U80" s="72"/>
      <c r="V80" s="52"/>
      <c r="W80" s="60"/>
      <c r="X80" s="60"/>
      <c r="Y80" s="70"/>
      <c r="Z80" s="279"/>
      <c r="AA80" s="276"/>
      <c r="AB80" s="276"/>
      <c r="AC80" s="280"/>
    </row>
    <row r="81" spans="4:29" ht="12.75" customHeight="1">
      <c r="D81" s="440">
        <v>71</v>
      </c>
      <c r="E81" s="76" t="s">
        <v>190</v>
      </c>
      <c r="F81" s="63">
        <f t="shared" si="5"/>
        <v>748.1370000000001</v>
      </c>
      <c r="G81" s="75">
        <f t="shared" si="5"/>
        <v>748.1370000000001</v>
      </c>
      <c r="H81" s="65"/>
      <c r="I81" s="66"/>
      <c r="J81" s="67">
        <f t="shared" si="6"/>
        <v>748.1370000000001</v>
      </c>
      <c r="K81" s="65">
        <f>SUM(K82:K88)</f>
        <v>748.1370000000001</v>
      </c>
      <c r="L81" s="60"/>
      <c r="M81" s="72"/>
      <c r="N81" s="52"/>
      <c r="O81" s="60"/>
      <c r="P81" s="60"/>
      <c r="Q81" s="70"/>
      <c r="R81" s="54"/>
      <c r="S81" s="60"/>
      <c r="T81" s="60"/>
      <c r="U81" s="72"/>
      <c r="V81" s="63"/>
      <c r="W81" s="65"/>
      <c r="X81" s="60"/>
      <c r="Y81" s="70"/>
      <c r="Z81" s="279"/>
      <c r="AA81" s="276"/>
      <c r="AB81" s="276"/>
      <c r="AC81" s="280"/>
    </row>
    <row r="82" spans="4:29" ht="12.75">
      <c r="D82" s="440">
        <v>72</v>
      </c>
      <c r="E82" s="449" t="s">
        <v>191</v>
      </c>
      <c r="F82" s="52">
        <f t="shared" si="5"/>
        <v>0.3</v>
      </c>
      <c r="G82" s="74">
        <f t="shared" si="5"/>
        <v>0.3</v>
      </c>
      <c r="H82" s="60"/>
      <c r="I82" s="70"/>
      <c r="J82" s="54">
        <f t="shared" si="6"/>
        <v>0.3</v>
      </c>
      <c r="K82" s="60">
        <v>0.3</v>
      </c>
      <c r="L82" s="60"/>
      <c r="M82" s="72"/>
      <c r="N82" s="52"/>
      <c r="O82" s="60"/>
      <c r="P82" s="60"/>
      <c r="Q82" s="70"/>
      <c r="R82" s="54"/>
      <c r="S82" s="60"/>
      <c r="T82" s="60"/>
      <c r="U82" s="72"/>
      <c r="V82" s="52"/>
      <c r="W82" s="60"/>
      <c r="X82" s="60"/>
      <c r="Y82" s="70"/>
      <c r="Z82" s="279"/>
      <c r="AA82" s="276"/>
      <c r="AB82" s="276"/>
      <c r="AC82" s="280"/>
    </row>
    <row r="83" spans="4:29" ht="12.75">
      <c r="D83" s="438">
        <v>73</v>
      </c>
      <c r="E83" s="449" t="s">
        <v>192</v>
      </c>
      <c r="F83" s="52">
        <f t="shared" si="5"/>
        <v>1.4</v>
      </c>
      <c r="G83" s="74">
        <f t="shared" si="5"/>
        <v>1.4</v>
      </c>
      <c r="H83" s="60"/>
      <c r="I83" s="70"/>
      <c r="J83" s="54">
        <f t="shared" si="6"/>
        <v>1.4</v>
      </c>
      <c r="K83" s="60">
        <v>1.4</v>
      </c>
      <c r="L83" s="60"/>
      <c r="M83" s="72"/>
      <c r="N83" s="52"/>
      <c r="O83" s="60"/>
      <c r="P83" s="60"/>
      <c r="Q83" s="70"/>
      <c r="R83" s="54"/>
      <c r="S83" s="60"/>
      <c r="T83" s="60"/>
      <c r="U83" s="72"/>
      <c r="V83" s="52"/>
      <c r="W83" s="60"/>
      <c r="X83" s="60"/>
      <c r="Y83" s="70"/>
      <c r="Z83" s="279"/>
      <c r="AA83" s="276"/>
      <c r="AB83" s="276"/>
      <c r="AC83" s="280"/>
    </row>
    <row r="84" spans="4:29" ht="25.5">
      <c r="D84" s="438">
        <v>74</v>
      </c>
      <c r="E84" s="449" t="s">
        <v>346</v>
      </c>
      <c r="F84" s="52">
        <f t="shared" si="5"/>
        <v>19.506</v>
      </c>
      <c r="G84" s="74">
        <f t="shared" si="5"/>
        <v>19.506</v>
      </c>
      <c r="H84" s="60"/>
      <c r="I84" s="70"/>
      <c r="J84" s="54">
        <f t="shared" si="6"/>
        <v>19.506</v>
      </c>
      <c r="K84" s="60">
        <v>19.506</v>
      </c>
      <c r="L84" s="60"/>
      <c r="M84" s="72"/>
      <c r="N84" s="52"/>
      <c r="O84" s="60"/>
      <c r="P84" s="60"/>
      <c r="Q84" s="70"/>
      <c r="R84" s="54"/>
      <c r="S84" s="60"/>
      <c r="T84" s="60"/>
      <c r="U84" s="72"/>
      <c r="V84" s="52"/>
      <c r="W84" s="60"/>
      <c r="X84" s="60"/>
      <c r="Y84" s="70"/>
      <c r="Z84" s="279"/>
      <c r="AA84" s="276"/>
      <c r="AB84" s="276"/>
      <c r="AC84" s="280"/>
    </row>
    <row r="85" spans="4:29" ht="12.75">
      <c r="D85" s="439">
        <v>75</v>
      </c>
      <c r="E85" s="449" t="s">
        <v>347</v>
      </c>
      <c r="F85" s="52">
        <f t="shared" si="5"/>
        <v>7.139</v>
      </c>
      <c r="G85" s="74">
        <f t="shared" si="5"/>
        <v>7.139</v>
      </c>
      <c r="H85" s="60"/>
      <c r="I85" s="70"/>
      <c r="J85" s="54">
        <f t="shared" si="6"/>
        <v>7.139</v>
      </c>
      <c r="K85" s="60">
        <v>7.139</v>
      </c>
      <c r="L85" s="60"/>
      <c r="M85" s="72"/>
      <c r="N85" s="52"/>
      <c r="O85" s="60"/>
      <c r="P85" s="60"/>
      <c r="Q85" s="70"/>
      <c r="R85" s="54"/>
      <c r="S85" s="60"/>
      <c r="T85" s="60"/>
      <c r="U85" s="72"/>
      <c r="V85" s="52"/>
      <c r="W85" s="60"/>
      <c r="X85" s="60"/>
      <c r="Y85" s="70"/>
      <c r="Z85" s="279"/>
      <c r="AA85" s="276"/>
      <c r="AB85" s="276"/>
      <c r="AC85" s="280"/>
    </row>
    <row r="86" spans="4:29" ht="12.75">
      <c r="D86" s="439">
        <v>76</v>
      </c>
      <c r="E86" s="449" t="s">
        <v>348</v>
      </c>
      <c r="F86" s="52">
        <f t="shared" si="5"/>
        <v>5.928</v>
      </c>
      <c r="G86" s="74">
        <f t="shared" si="5"/>
        <v>5.928</v>
      </c>
      <c r="H86" s="60"/>
      <c r="I86" s="70"/>
      <c r="J86" s="54">
        <f t="shared" si="6"/>
        <v>5.928</v>
      </c>
      <c r="K86" s="60">
        <v>5.928</v>
      </c>
      <c r="L86" s="60"/>
      <c r="M86" s="72"/>
      <c r="N86" s="52"/>
      <c r="O86" s="60"/>
      <c r="P86" s="60"/>
      <c r="Q86" s="70"/>
      <c r="R86" s="54"/>
      <c r="S86" s="60"/>
      <c r="T86" s="60"/>
      <c r="U86" s="72"/>
      <c r="V86" s="52"/>
      <c r="W86" s="60"/>
      <c r="X86" s="60"/>
      <c r="Y86" s="70"/>
      <c r="Z86" s="279"/>
      <c r="AA86" s="276"/>
      <c r="AB86" s="276"/>
      <c r="AC86" s="280"/>
    </row>
    <row r="87" spans="4:29" ht="12.75">
      <c r="D87" s="440">
        <v>77</v>
      </c>
      <c r="E87" s="449" t="s">
        <v>349</v>
      </c>
      <c r="F87" s="52">
        <f t="shared" si="5"/>
        <v>574.926</v>
      </c>
      <c r="G87" s="74">
        <f t="shared" si="5"/>
        <v>574.926</v>
      </c>
      <c r="H87" s="60"/>
      <c r="I87" s="70"/>
      <c r="J87" s="54">
        <f t="shared" si="6"/>
        <v>574.926</v>
      </c>
      <c r="K87" s="60">
        <v>574.926</v>
      </c>
      <c r="L87" s="60"/>
      <c r="M87" s="72"/>
      <c r="N87" s="52"/>
      <c r="O87" s="60"/>
      <c r="P87" s="60"/>
      <c r="Q87" s="70"/>
      <c r="R87" s="54"/>
      <c r="S87" s="60"/>
      <c r="T87" s="60"/>
      <c r="U87" s="72"/>
      <c r="V87" s="52"/>
      <c r="W87" s="60"/>
      <c r="X87" s="60"/>
      <c r="Y87" s="70"/>
      <c r="Z87" s="279"/>
      <c r="AA87" s="276"/>
      <c r="AB87" s="276"/>
      <c r="AC87" s="280"/>
    </row>
    <row r="88" spans="4:29" ht="12.75">
      <c r="D88" s="440">
        <v>78</v>
      </c>
      <c r="E88" s="450" t="s">
        <v>193</v>
      </c>
      <c r="F88" s="52">
        <f t="shared" si="5"/>
        <v>138.938</v>
      </c>
      <c r="G88" s="74">
        <f t="shared" si="5"/>
        <v>138.938</v>
      </c>
      <c r="H88" s="60"/>
      <c r="I88" s="70"/>
      <c r="J88" s="54">
        <f t="shared" si="6"/>
        <v>138.938</v>
      </c>
      <c r="K88" s="187">
        <v>138.938</v>
      </c>
      <c r="L88" s="60"/>
      <c r="M88" s="72"/>
      <c r="N88" s="52"/>
      <c r="O88" s="60"/>
      <c r="P88" s="60"/>
      <c r="Q88" s="70"/>
      <c r="R88" s="54"/>
      <c r="S88" s="60"/>
      <c r="T88" s="60"/>
      <c r="U88" s="72"/>
      <c r="V88" s="52"/>
      <c r="W88" s="60"/>
      <c r="X88" s="60"/>
      <c r="Y88" s="70"/>
      <c r="Z88" s="279"/>
      <c r="AA88" s="276"/>
      <c r="AB88" s="276"/>
      <c r="AC88" s="280"/>
    </row>
    <row r="89" spans="4:29" ht="12.75">
      <c r="D89" s="438">
        <v>79</v>
      </c>
      <c r="E89" s="457" t="s">
        <v>254</v>
      </c>
      <c r="F89" s="63">
        <f t="shared" si="5"/>
        <v>138.108</v>
      </c>
      <c r="G89" s="63">
        <f t="shared" si="5"/>
        <v>138.108</v>
      </c>
      <c r="H89" s="65"/>
      <c r="I89" s="66"/>
      <c r="J89" s="67">
        <f>J90</f>
        <v>138.108</v>
      </c>
      <c r="K89" s="67">
        <f>K90</f>
        <v>138.108</v>
      </c>
      <c r="L89" s="60"/>
      <c r="M89" s="72"/>
      <c r="N89" s="52"/>
      <c r="O89" s="60"/>
      <c r="P89" s="60"/>
      <c r="Q89" s="70"/>
      <c r="R89" s="54"/>
      <c r="S89" s="60"/>
      <c r="T89" s="60"/>
      <c r="U89" s="72"/>
      <c r="V89" s="52"/>
      <c r="W89" s="60"/>
      <c r="X89" s="60"/>
      <c r="Y89" s="70"/>
      <c r="Z89" s="279"/>
      <c r="AA89" s="276"/>
      <c r="AB89" s="276"/>
      <c r="AC89" s="280"/>
    </row>
    <row r="90" spans="4:29" ht="12.75">
      <c r="D90" s="438">
        <v>80</v>
      </c>
      <c r="E90" s="450" t="s">
        <v>390</v>
      </c>
      <c r="F90" s="52">
        <f t="shared" si="5"/>
        <v>138.108</v>
      </c>
      <c r="G90" s="52">
        <f t="shared" si="5"/>
        <v>138.108</v>
      </c>
      <c r="H90" s="60"/>
      <c r="I90" s="70"/>
      <c r="J90" s="54">
        <f t="shared" si="6"/>
        <v>138.108</v>
      </c>
      <c r="K90" s="187">
        <v>138.108</v>
      </c>
      <c r="L90" s="60"/>
      <c r="M90" s="72"/>
      <c r="N90" s="52"/>
      <c r="O90" s="60"/>
      <c r="P90" s="60"/>
      <c r="Q90" s="70"/>
      <c r="R90" s="54"/>
      <c r="S90" s="60"/>
      <c r="T90" s="60"/>
      <c r="U90" s="72"/>
      <c r="V90" s="52"/>
      <c r="W90" s="60"/>
      <c r="X90" s="60"/>
      <c r="Y90" s="70"/>
      <c r="Z90" s="279"/>
      <c r="AA90" s="276"/>
      <c r="AB90" s="276"/>
      <c r="AC90" s="280"/>
    </row>
    <row r="91" spans="4:29" ht="12.75">
      <c r="D91" s="439">
        <v>81</v>
      </c>
      <c r="E91" s="62" t="s">
        <v>194</v>
      </c>
      <c r="F91" s="63">
        <f t="shared" si="5"/>
        <v>384.89</v>
      </c>
      <c r="G91" s="75">
        <f t="shared" si="5"/>
        <v>365</v>
      </c>
      <c r="H91" s="75"/>
      <c r="I91" s="467">
        <f>M91+Q91+U91+Y91</f>
        <v>19.89</v>
      </c>
      <c r="J91" s="67">
        <f aca="true" t="shared" si="7" ref="J91:J98">K91+M91</f>
        <v>99.89</v>
      </c>
      <c r="K91" s="65">
        <f>K92+K94+K93</f>
        <v>80</v>
      </c>
      <c r="L91" s="65"/>
      <c r="M91" s="68">
        <f>M92+M94+M93</f>
        <v>19.89</v>
      </c>
      <c r="N91" s="63">
        <f>N92+N94</f>
        <v>285</v>
      </c>
      <c r="O91" s="65">
        <f>O92+O94</f>
        <v>285</v>
      </c>
      <c r="P91" s="60"/>
      <c r="Q91" s="70"/>
      <c r="R91" s="54"/>
      <c r="S91" s="60"/>
      <c r="T91" s="60"/>
      <c r="U91" s="72"/>
      <c r="V91" s="52"/>
      <c r="W91" s="60"/>
      <c r="X91" s="60"/>
      <c r="Y91" s="70"/>
      <c r="Z91" s="279"/>
      <c r="AA91" s="276"/>
      <c r="AB91" s="276"/>
      <c r="AC91" s="280"/>
    </row>
    <row r="92" spans="4:29" ht="12.75">
      <c r="D92" s="439">
        <v>82</v>
      </c>
      <c r="E92" s="447" t="s">
        <v>357</v>
      </c>
      <c r="F92" s="52">
        <f t="shared" si="5"/>
        <v>285</v>
      </c>
      <c r="G92" s="74">
        <f t="shared" si="5"/>
        <v>285</v>
      </c>
      <c r="H92" s="60"/>
      <c r="I92" s="70"/>
      <c r="J92" s="67"/>
      <c r="K92" s="60"/>
      <c r="L92" s="60"/>
      <c r="M92" s="72"/>
      <c r="N92" s="52">
        <f>O92+Q92</f>
        <v>285</v>
      </c>
      <c r="O92" s="60">
        <v>285</v>
      </c>
      <c r="P92" s="60"/>
      <c r="Q92" s="70"/>
      <c r="R92" s="54"/>
      <c r="S92" s="60"/>
      <c r="T92" s="60"/>
      <c r="U92" s="72"/>
      <c r="V92" s="52"/>
      <c r="W92" s="60"/>
      <c r="X92" s="60"/>
      <c r="Y92" s="70"/>
      <c r="Z92" s="279"/>
      <c r="AA92" s="276"/>
      <c r="AB92" s="276"/>
      <c r="AC92" s="280"/>
    </row>
    <row r="93" spans="4:29" ht="12.75">
      <c r="D93" s="440">
        <v>83</v>
      </c>
      <c r="E93" s="447" t="s">
        <v>355</v>
      </c>
      <c r="F93" s="249">
        <f t="shared" si="5"/>
        <v>19.89</v>
      </c>
      <c r="G93" s="249"/>
      <c r="H93" s="249"/>
      <c r="I93" s="260">
        <f>M93+Q93+U93+Y93</f>
        <v>19.89</v>
      </c>
      <c r="J93" s="54">
        <f t="shared" si="7"/>
        <v>19.89</v>
      </c>
      <c r="K93" s="251"/>
      <c r="L93" s="251"/>
      <c r="M93" s="254">
        <v>19.89</v>
      </c>
      <c r="N93" s="249"/>
      <c r="O93" s="251"/>
      <c r="P93" s="251"/>
      <c r="Q93" s="252"/>
      <c r="R93" s="253"/>
      <c r="S93" s="251"/>
      <c r="T93" s="251"/>
      <c r="U93" s="254"/>
      <c r="V93" s="249"/>
      <c r="W93" s="251"/>
      <c r="X93" s="251"/>
      <c r="Y93" s="252"/>
      <c r="Z93" s="281"/>
      <c r="AA93" s="276"/>
      <c r="AB93" s="276"/>
      <c r="AC93" s="280"/>
    </row>
    <row r="94" spans="4:29" ht="12.75">
      <c r="D94" s="440">
        <v>84</v>
      </c>
      <c r="E94" s="447" t="s">
        <v>356</v>
      </c>
      <c r="F94" s="52">
        <f t="shared" si="5"/>
        <v>80</v>
      </c>
      <c r="G94" s="74">
        <f t="shared" si="5"/>
        <v>80</v>
      </c>
      <c r="H94" s="60"/>
      <c r="I94" s="70"/>
      <c r="J94" s="54">
        <f t="shared" si="7"/>
        <v>80</v>
      </c>
      <c r="K94" s="60">
        <v>80</v>
      </c>
      <c r="L94" s="60"/>
      <c r="M94" s="72"/>
      <c r="N94" s="52"/>
      <c r="O94" s="60"/>
      <c r="P94" s="60"/>
      <c r="Q94" s="70"/>
      <c r="R94" s="54"/>
      <c r="S94" s="60"/>
      <c r="T94" s="60"/>
      <c r="U94" s="72"/>
      <c r="V94" s="52"/>
      <c r="W94" s="60"/>
      <c r="X94" s="60"/>
      <c r="Y94" s="70"/>
      <c r="Z94" s="279"/>
      <c r="AA94" s="276"/>
      <c r="AB94" s="276"/>
      <c r="AC94" s="280"/>
    </row>
    <row r="95" spans="4:29" ht="12.75">
      <c r="D95" s="438">
        <v>85</v>
      </c>
      <c r="E95" s="62" t="s">
        <v>395</v>
      </c>
      <c r="F95" s="63">
        <f t="shared" si="5"/>
        <v>775.6379999999999</v>
      </c>
      <c r="G95" s="75">
        <f t="shared" si="5"/>
        <v>775.6379999999999</v>
      </c>
      <c r="H95" s="65">
        <f>L95+P95+T95+X95</f>
        <v>137.67499999999998</v>
      </c>
      <c r="I95" s="66"/>
      <c r="J95" s="67">
        <f t="shared" si="7"/>
        <v>685.818</v>
      </c>
      <c r="K95" s="65">
        <f>SUM(K96:K105)</f>
        <v>685.818</v>
      </c>
      <c r="L95" s="65">
        <f>SUM(L96:L105)</f>
        <v>123.783</v>
      </c>
      <c r="M95" s="72"/>
      <c r="N95" s="63">
        <f>O95+Q95</f>
        <v>83.655</v>
      </c>
      <c r="O95" s="65">
        <f>SUM(O96:O105)</f>
        <v>83.655</v>
      </c>
      <c r="P95" s="65">
        <f>SUM(P96:P105)</f>
        <v>9.192</v>
      </c>
      <c r="Q95" s="70"/>
      <c r="R95" s="67">
        <f>+S95+U95</f>
        <v>6.165</v>
      </c>
      <c r="S95" s="65">
        <f>S99+S104+S105</f>
        <v>6.165</v>
      </c>
      <c r="T95" s="65">
        <f>T99+T104+T105</f>
        <v>4.7</v>
      </c>
      <c r="U95" s="72"/>
      <c r="V95" s="52"/>
      <c r="W95" s="60"/>
      <c r="X95" s="60"/>
      <c r="Y95" s="70"/>
      <c r="Z95" s="279"/>
      <c r="AA95" s="276"/>
      <c r="AB95" s="276"/>
      <c r="AC95" s="280"/>
    </row>
    <row r="96" spans="4:29" ht="12.75">
      <c r="D96" s="438">
        <v>86</v>
      </c>
      <c r="E96" s="59" t="s">
        <v>195</v>
      </c>
      <c r="F96" s="52">
        <f aca="true" t="shared" si="8" ref="F96:H108">J96+N96+R96+V96</f>
        <v>20</v>
      </c>
      <c r="G96" s="74">
        <f t="shared" si="8"/>
        <v>20</v>
      </c>
      <c r="H96" s="60"/>
      <c r="I96" s="70"/>
      <c r="J96" s="54">
        <f t="shared" si="7"/>
        <v>20</v>
      </c>
      <c r="K96" s="60">
        <v>20</v>
      </c>
      <c r="L96" s="60"/>
      <c r="M96" s="72"/>
      <c r="N96" s="52"/>
      <c r="O96" s="60"/>
      <c r="P96" s="60"/>
      <c r="Q96" s="70"/>
      <c r="R96" s="54"/>
      <c r="S96" s="60"/>
      <c r="T96" s="60"/>
      <c r="U96" s="72"/>
      <c r="V96" s="52"/>
      <c r="W96" s="60"/>
      <c r="X96" s="60"/>
      <c r="Y96" s="70"/>
      <c r="Z96" s="279"/>
      <c r="AA96" s="276"/>
      <c r="AB96" s="276"/>
      <c r="AC96" s="280"/>
    </row>
    <row r="97" spans="4:29" ht="12.75">
      <c r="D97" s="439">
        <v>87</v>
      </c>
      <c r="E97" s="59" t="s">
        <v>196</v>
      </c>
      <c r="F97" s="52">
        <f t="shared" si="8"/>
        <v>3.5</v>
      </c>
      <c r="G97" s="74">
        <f t="shared" si="8"/>
        <v>3.5</v>
      </c>
      <c r="H97" s="60"/>
      <c r="I97" s="70"/>
      <c r="J97" s="54">
        <f t="shared" si="7"/>
        <v>3.5</v>
      </c>
      <c r="K97" s="60">
        <v>3.5</v>
      </c>
      <c r="L97" s="60"/>
      <c r="M97" s="72"/>
      <c r="N97" s="52"/>
      <c r="O97" s="60"/>
      <c r="P97" s="60"/>
      <c r="Q97" s="70"/>
      <c r="R97" s="54"/>
      <c r="S97" s="60"/>
      <c r="T97" s="60"/>
      <c r="U97" s="72"/>
      <c r="V97" s="52"/>
      <c r="W97" s="60"/>
      <c r="X97" s="60"/>
      <c r="Y97" s="70"/>
      <c r="Z97" s="279"/>
      <c r="AA97" s="276"/>
      <c r="AB97" s="276"/>
      <c r="AC97" s="280"/>
    </row>
    <row r="98" spans="4:29" ht="12.75">
      <c r="D98" s="439">
        <v>88</v>
      </c>
      <c r="E98" s="59" t="s">
        <v>197</v>
      </c>
      <c r="F98" s="52">
        <f t="shared" si="8"/>
        <v>482.372</v>
      </c>
      <c r="G98" s="74">
        <f t="shared" si="8"/>
        <v>482.372</v>
      </c>
      <c r="H98" s="60"/>
      <c r="I98" s="70"/>
      <c r="J98" s="54">
        <f t="shared" si="7"/>
        <v>482.372</v>
      </c>
      <c r="K98" s="60">
        <v>482.372</v>
      </c>
      <c r="L98" s="60"/>
      <c r="M98" s="72"/>
      <c r="N98" s="52"/>
      <c r="O98" s="60"/>
      <c r="P98" s="60"/>
      <c r="Q98" s="70"/>
      <c r="R98" s="54"/>
      <c r="S98" s="60"/>
      <c r="T98" s="60"/>
      <c r="U98" s="72"/>
      <c r="V98" s="52"/>
      <c r="W98" s="60"/>
      <c r="X98" s="60"/>
      <c r="Y98" s="70"/>
      <c r="Z98" s="279"/>
      <c r="AA98" s="276"/>
      <c r="AB98" s="276"/>
      <c r="AC98" s="280"/>
    </row>
    <row r="99" spans="4:29" ht="12.75">
      <c r="D99" s="440">
        <v>89</v>
      </c>
      <c r="E99" s="59" t="s">
        <v>198</v>
      </c>
      <c r="F99" s="52">
        <f>J99+N99+R99+V99</f>
        <v>75.584</v>
      </c>
      <c r="G99" s="74">
        <f>K99+O99+S99+W99</f>
        <v>75.584</v>
      </c>
      <c r="H99" s="60">
        <f>L99+P99+T99+X99</f>
        <v>4.092</v>
      </c>
      <c r="I99" s="70"/>
      <c r="J99" s="54"/>
      <c r="K99" s="60"/>
      <c r="L99" s="60"/>
      <c r="M99" s="72"/>
      <c r="N99" s="52">
        <f>O99+Q99</f>
        <v>75.584</v>
      </c>
      <c r="O99" s="60">
        <v>75.584</v>
      </c>
      <c r="P99" s="187">
        <v>4.092</v>
      </c>
      <c r="Q99" s="70"/>
      <c r="R99" s="54"/>
      <c r="S99" s="60"/>
      <c r="T99" s="60"/>
      <c r="U99" s="72"/>
      <c r="V99" s="52"/>
      <c r="W99" s="60"/>
      <c r="X99" s="60"/>
      <c r="Y99" s="70"/>
      <c r="Z99" s="279"/>
      <c r="AA99" s="276"/>
      <c r="AB99" s="276"/>
      <c r="AC99" s="280"/>
    </row>
    <row r="100" spans="4:29" ht="12.75">
      <c r="D100" s="440">
        <v>90</v>
      </c>
      <c r="E100" s="59" t="s">
        <v>199</v>
      </c>
      <c r="F100" s="52">
        <f>J100+N100+R100+V100</f>
        <v>2</v>
      </c>
      <c r="G100" s="74">
        <f>K100+O100+S100+W100</f>
        <v>2</v>
      </c>
      <c r="H100" s="60"/>
      <c r="I100" s="70"/>
      <c r="J100" s="54">
        <f>K100+M100</f>
        <v>2</v>
      </c>
      <c r="K100" s="60">
        <v>2</v>
      </c>
      <c r="L100" s="60"/>
      <c r="M100" s="72"/>
      <c r="N100" s="52"/>
      <c r="O100" s="60"/>
      <c r="P100" s="60"/>
      <c r="Q100" s="70"/>
      <c r="R100" s="54"/>
      <c r="S100" s="60"/>
      <c r="T100" s="60"/>
      <c r="U100" s="72"/>
      <c r="V100" s="52"/>
      <c r="W100" s="60"/>
      <c r="X100" s="60"/>
      <c r="Y100" s="70"/>
      <c r="Z100" s="279"/>
      <c r="AA100" s="276"/>
      <c r="AB100" s="276"/>
      <c r="AC100" s="280"/>
    </row>
    <row r="101" spans="4:29" ht="12.75">
      <c r="D101" s="438">
        <v>91</v>
      </c>
      <c r="E101" s="59" t="s">
        <v>200</v>
      </c>
      <c r="F101" s="52">
        <f t="shared" si="8"/>
        <v>4.7</v>
      </c>
      <c r="G101" s="74">
        <f t="shared" si="8"/>
        <v>4.7</v>
      </c>
      <c r="H101" s="60"/>
      <c r="I101" s="70"/>
      <c r="J101" s="54">
        <f aca="true" t="shared" si="9" ref="J101:J111">K101+M101</f>
        <v>4.7</v>
      </c>
      <c r="K101" s="60">
        <v>4.7</v>
      </c>
      <c r="L101" s="60"/>
      <c r="M101" s="72"/>
      <c r="N101" s="52"/>
      <c r="O101" s="60"/>
      <c r="P101" s="60"/>
      <c r="Q101" s="70"/>
      <c r="R101" s="54"/>
      <c r="S101" s="60"/>
      <c r="T101" s="60"/>
      <c r="U101" s="72"/>
      <c r="V101" s="52"/>
      <c r="W101" s="60"/>
      <c r="X101" s="60"/>
      <c r="Y101" s="70"/>
      <c r="Z101" s="279"/>
      <c r="AA101" s="276"/>
      <c r="AB101" s="276"/>
      <c r="AC101" s="280"/>
    </row>
    <row r="102" spans="4:29" ht="25.5">
      <c r="D102" s="438">
        <v>92</v>
      </c>
      <c r="E102" s="449" t="s">
        <v>201</v>
      </c>
      <c r="F102" s="52">
        <f t="shared" si="8"/>
        <v>0.471</v>
      </c>
      <c r="G102" s="74">
        <f t="shared" si="8"/>
        <v>0.471</v>
      </c>
      <c r="H102" s="60"/>
      <c r="I102" s="70"/>
      <c r="J102" s="54">
        <f t="shared" si="9"/>
        <v>0.471</v>
      </c>
      <c r="K102" s="60">
        <v>0.471</v>
      </c>
      <c r="L102" s="60"/>
      <c r="M102" s="72"/>
      <c r="N102" s="52"/>
      <c r="O102" s="60"/>
      <c r="P102" s="60"/>
      <c r="Q102" s="70"/>
      <c r="R102" s="54"/>
      <c r="S102" s="60"/>
      <c r="T102" s="60"/>
      <c r="U102" s="72"/>
      <c r="V102" s="52"/>
      <c r="W102" s="60"/>
      <c r="X102" s="60"/>
      <c r="Y102" s="70"/>
      <c r="Z102" s="279"/>
      <c r="AA102" s="276"/>
      <c r="AB102" s="276"/>
      <c r="AC102" s="280"/>
    </row>
    <row r="103" spans="4:29" ht="12.75">
      <c r="D103" s="439">
        <v>93</v>
      </c>
      <c r="E103" s="59" t="s">
        <v>202</v>
      </c>
      <c r="F103" s="52">
        <f t="shared" si="8"/>
        <v>1.011</v>
      </c>
      <c r="G103" s="74">
        <f t="shared" si="8"/>
        <v>1.011</v>
      </c>
      <c r="H103" s="60"/>
      <c r="I103" s="70"/>
      <c r="J103" s="54">
        <f t="shared" si="9"/>
        <v>1.011</v>
      </c>
      <c r="K103" s="60">
        <v>1.011</v>
      </c>
      <c r="L103" s="60"/>
      <c r="M103" s="72"/>
      <c r="N103" s="52"/>
      <c r="O103" s="60"/>
      <c r="P103" s="60"/>
      <c r="Q103" s="70"/>
      <c r="R103" s="54"/>
      <c r="S103" s="60"/>
      <c r="T103" s="60"/>
      <c r="U103" s="72"/>
      <c r="V103" s="52"/>
      <c r="W103" s="60"/>
      <c r="X103" s="60"/>
      <c r="Y103" s="70"/>
      <c r="Z103" s="279"/>
      <c r="AA103" s="276"/>
      <c r="AB103" s="276"/>
      <c r="AC103" s="280"/>
    </row>
    <row r="104" spans="4:29" ht="12.75">
      <c r="D104" s="439">
        <v>94</v>
      </c>
      <c r="E104" s="59" t="s">
        <v>203</v>
      </c>
      <c r="F104" s="52">
        <f t="shared" si="8"/>
        <v>165.411</v>
      </c>
      <c r="G104" s="74">
        <f t="shared" si="8"/>
        <v>165.411</v>
      </c>
      <c r="H104" s="74">
        <f t="shared" si="8"/>
        <v>120.486</v>
      </c>
      <c r="I104" s="70"/>
      <c r="J104" s="54">
        <f t="shared" si="9"/>
        <v>151.175</v>
      </c>
      <c r="K104" s="60">
        <v>151.175</v>
      </c>
      <c r="L104" s="60">
        <v>110.686</v>
      </c>
      <c r="M104" s="72"/>
      <c r="N104" s="52">
        <f>O104</f>
        <v>8.071</v>
      </c>
      <c r="O104" s="60">
        <v>8.071</v>
      </c>
      <c r="P104" s="60">
        <v>5.1</v>
      </c>
      <c r="Q104" s="70"/>
      <c r="R104" s="54">
        <f>+S104</f>
        <v>6.165</v>
      </c>
      <c r="S104" s="60">
        <v>6.165</v>
      </c>
      <c r="T104" s="60">
        <v>4.7</v>
      </c>
      <c r="U104" s="72"/>
      <c r="V104" s="52"/>
      <c r="W104" s="60"/>
      <c r="X104" s="60"/>
      <c r="Y104" s="70"/>
      <c r="Z104" s="279"/>
      <c r="AA104" s="276"/>
      <c r="AB104" s="276"/>
      <c r="AC104" s="280"/>
    </row>
    <row r="105" spans="4:29" ht="12.75">
      <c r="D105" s="440">
        <v>95</v>
      </c>
      <c r="E105" s="59" t="s">
        <v>204</v>
      </c>
      <c r="F105" s="52">
        <f t="shared" si="8"/>
        <v>20.589</v>
      </c>
      <c r="G105" s="74">
        <f t="shared" si="8"/>
        <v>20.589</v>
      </c>
      <c r="H105" s="74">
        <f t="shared" si="8"/>
        <v>13.097</v>
      </c>
      <c r="I105" s="70"/>
      <c r="J105" s="54">
        <f t="shared" si="9"/>
        <v>20.589</v>
      </c>
      <c r="K105" s="60">
        <v>20.589</v>
      </c>
      <c r="L105" s="60">
        <v>13.097</v>
      </c>
      <c r="M105" s="72"/>
      <c r="N105" s="52"/>
      <c r="O105" s="60"/>
      <c r="P105" s="60"/>
      <c r="Q105" s="70"/>
      <c r="R105" s="54"/>
      <c r="S105" s="60"/>
      <c r="T105" s="60"/>
      <c r="U105" s="72"/>
      <c r="V105" s="52"/>
      <c r="W105" s="60"/>
      <c r="X105" s="60"/>
      <c r="Y105" s="70"/>
      <c r="Z105" s="279"/>
      <c r="AA105" s="276"/>
      <c r="AB105" s="276"/>
      <c r="AC105" s="280"/>
    </row>
    <row r="106" spans="4:29" ht="12.75">
      <c r="D106" s="440">
        <v>96</v>
      </c>
      <c r="E106" s="62" t="s">
        <v>74</v>
      </c>
      <c r="F106" s="63">
        <f t="shared" si="8"/>
        <v>802.59</v>
      </c>
      <c r="G106" s="75">
        <f t="shared" si="8"/>
        <v>787.7</v>
      </c>
      <c r="H106" s="65">
        <f>L106+P106+T106+X106</f>
        <v>567.986</v>
      </c>
      <c r="I106" s="66">
        <f>M106+Q106+U106+Y106</f>
        <v>14.89</v>
      </c>
      <c r="J106" s="67">
        <f>K106+M106</f>
        <v>50.59</v>
      </c>
      <c r="K106" s="65">
        <v>36.59</v>
      </c>
      <c r="L106" s="65">
        <v>27.986</v>
      </c>
      <c r="M106" s="68">
        <v>14</v>
      </c>
      <c r="N106" s="63">
        <f>O106+Q106</f>
        <v>752</v>
      </c>
      <c r="O106" s="65">
        <v>751.11</v>
      </c>
      <c r="P106" s="185">
        <v>540</v>
      </c>
      <c r="Q106" s="66">
        <v>0.89</v>
      </c>
      <c r="R106" s="67"/>
      <c r="S106" s="65"/>
      <c r="T106" s="65"/>
      <c r="U106" s="68"/>
      <c r="V106" s="63"/>
      <c r="W106" s="65"/>
      <c r="X106" s="65"/>
      <c r="Y106" s="66"/>
      <c r="Z106" s="279"/>
      <c r="AA106" s="276"/>
      <c r="AB106" s="276"/>
      <c r="AC106" s="280"/>
    </row>
    <row r="107" spans="4:29" s="18" customFormat="1" ht="12.75">
      <c r="D107" s="438">
        <v>97</v>
      </c>
      <c r="E107" s="446" t="s">
        <v>77</v>
      </c>
      <c r="F107" s="255">
        <f>J107+N107+R107+V107+Z107</f>
        <v>425.11600000000004</v>
      </c>
      <c r="G107" s="256">
        <f>K107+O107+S107+W107+AA107</f>
        <v>420.537</v>
      </c>
      <c r="H107" s="256">
        <f>L107+P107+T107+X107+AB107</f>
        <v>221.901</v>
      </c>
      <c r="I107" s="468">
        <f>M107+Q107+U107+Y107+AC107</f>
        <v>4.579</v>
      </c>
      <c r="J107" s="257">
        <f t="shared" si="9"/>
        <v>368.67600000000004</v>
      </c>
      <c r="K107" s="43">
        <v>368.076</v>
      </c>
      <c r="L107" s="43">
        <v>211.59</v>
      </c>
      <c r="M107" s="34">
        <v>0.6</v>
      </c>
      <c r="N107" s="63">
        <f>O107+Q107</f>
        <v>1.722</v>
      </c>
      <c r="O107" s="43">
        <v>1.722</v>
      </c>
      <c r="P107" s="43">
        <v>1.311</v>
      </c>
      <c r="Q107" s="42"/>
      <c r="R107" s="257"/>
      <c r="S107" s="43"/>
      <c r="T107" s="43"/>
      <c r="U107" s="34"/>
      <c r="V107" s="255">
        <f aca="true" t="shared" si="10" ref="V107:V124">W107+Y107</f>
        <v>54.717999999999996</v>
      </c>
      <c r="W107" s="43">
        <v>50.739</v>
      </c>
      <c r="X107" s="43">
        <v>9</v>
      </c>
      <c r="Y107" s="42">
        <v>3.979</v>
      </c>
      <c r="Z107" s="80"/>
      <c r="AA107" s="290"/>
      <c r="AB107" s="290"/>
      <c r="AC107" s="282"/>
    </row>
    <row r="108" spans="4:29" ht="12.75">
      <c r="D108" s="438">
        <v>98</v>
      </c>
      <c r="E108" s="62" t="s">
        <v>78</v>
      </c>
      <c r="F108" s="63">
        <f t="shared" si="8"/>
        <v>516.151</v>
      </c>
      <c r="G108" s="75">
        <f t="shared" si="8"/>
        <v>510.411</v>
      </c>
      <c r="H108" s="65">
        <f>L108+P108+T108+X108</f>
        <v>294.237</v>
      </c>
      <c r="I108" s="66">
        <f>M108++Q108+U108+Y108</f>
        <v>5.74</v>
      </c>
      <c r="J108" s="67">
        <f t="shared" si="9"/>
        <v>449.738</v>
      </c>
      <c r="K108" s="65">
        <v>449.738</v>
      </c>
      <c r="L108" s="65">
        <v>286.276</v>
      </c>
      <c r="M108" s="68"/>
      <c r="N108" s="63">
        <f>O108+Q108</f>
        <v>10.5</v>
      </c>
      <c r="O108" s="65">
        <v>10.5</v>
      </c>
      <c r="P108" s="65">
        <v>7.961</v>
      </c>
      <c r="Q108" s="70"/>
      <c r="R108" s="67"/>
      <c r="S108" s="60"/>
      <c r="T108" s="60"/>
      <c r="U108" s="72"/>
      <c r="V108" s="476">
        <f t="shared" si="10"/>
        <v>55.913000000000004</v>
      </c>
      <c r="W108" s="65">
        <v>50.173</v>
      </c>
      <c r="X108" s="65"/>
      <c r="Y108" s="66">
        <v>5.74</v>
      </c>
      <c r="Z108" s="80"/>
      <c r="AA108" s="276"/>
      <c r="AB108" s="276"/>
      <c r="AC108" s="280"/>
    </row>
    <row r="109" spans="4:29" ht="12.75">
      <c r="D109" s="439">
        <v>99</v>
      </c>
      <c r="E109" s="458" t="s">
        <v>120</v>
      </c>
      <c r="F109" s="63">
        <f aca="true" t="shared" si="11" ref="F109:I110">J109+N109+R109+V109+Z109</f>
        <v>716.242</v>
      </c>
      <c r="G109" s="63">
        <f t="shared" si="11"/>
        <v>694.918</v>
      </c>
      <c r="H109" s="63">
        <f t="shared" si="11"/>
        <v>447.505</v>
      </c>
      <c r="I109" s="149">
        <f t="shared" si="11"/>
        <v>21.323999999999998</v>
      </c>
      <c r="J109" s="67">
        <f t="shared" si="9"/>
        <v>671.024</v>
      </c>
      <c r="K109" s="65">
        <v>658.024</v>
      </c>
      <c r="L109" s="65">
        <v>447.505</v>
      </c>
      <c r="M109" s="68">
        <v>13</v>
      </c>
      <c r="N109" s="63"/>
      <c r="O109" s="60"/>
      <c r="P109" s="60"/>
      <c r="Q109" s="70"/>
      <c r="R109" s="67"/>
      <c r="S109" s="65"/>
      <c r="T109" s="65"/>
      <c r="U109" s="72"/>
      <c r="V109" s="63">
        <f t="shared" si="10"/>
        <v>3.851</v>
      </c>
      <c r="W109" s="65">
        <v>3.851</v>
      </c>
      <c r="X109" s="65"/>
      <c r="Y109" s="66"/>
      <c r="Z109" s="80">
        <f>AA109+AC109</f>
        <v>41.367</v>
      </c>
      <c r="AA109" s="286">
        <v>33.043</v>
      </c>
      <c r="AB109" s="286"/>
      <c r="AC109" s="288">
        <v>8.324</v>
      </c>
    </row>
    <row r="110" spans="4:29" ht="12.75">
      <c r="D110" s="439">
        <v>100</v>
      </c>
      <c r="E110" s="459" t="s">
        <v>207</v>
      </c>
      <c r="F110" s="255">
        <f t="shared" si="11"/>
        <v>433.736</v>
      </c>
      <c r="G110" s="255">
        <f t="shared" si="11"/>
        <v>430.267</v>
      </c>
      <c r="H110" s="255">
        <f t="shared" si="11"/>
        <v>235.895</v>
      </c>
      <c r="I110" s="392">
        <f t="shared" si="11"/>
        <v>3.469</v>
      </c>
      <c r="J110" s="257">
        <f>K110+M110</f>
        <v>394.448</v>
      </c>
      <c r="K110" s="43">
        <v>391.548</v>
      </c>
      <c r="L110" s="43">
        <v>215.357</v>
      </c>
      <c r="M110" s="34">
        <v>2.9</v>
      </c>
      <c r="N110" s="63">
        <f>O110+Q110</f>
        <v>9.166</v>
      </c>
      <c r="O110" s="43">
        <v>9.166</v>
      </c>
      <c r="P110" s="43">
        <v>6.493</v>
      </c>
      <c r="Q110" s="252"/>
      <c r="R110" s="257">
        <f>+S110</f>
        <v>14.457</v>
      </c>
      <c r="S110" s="43">
        <v>14.457</v>
      </c>
      <c r="T110" s="43">
        <v>11.08</v>
      </c>
      <c r="U110" s="254"/>
      <c r="V110" s="255">
        <f t="shared" si="10"/>
        <v>15.665</v>
      </c>
      <c r="W110" s="43">
        <v>15.096</v>
      </c>
      <c r="X110" s="43">
        <v>2.965</v>
      </c>
      <c r="Y110" s="42">
        <v>0.569</v>
      </c>
      <c r="Z110" s="80"/>
      <c r="AA110" s="290"/>
      <c r="AB110" s="290"/>
      <c r="AC110" s="280"/>
    </row>
    <row r="111" spans="4:29" ht="12.75">
      <c r="D111" s="440">
        <v>101</v>
      </c>
      <c r="E111" s="460" t="s">
        <v>100</v>
      </c>
      <c r="F111" s="255">
        <f aca="true" t="shared" si="12" ref="F111:G113">J111+N111+R111+V111+Z111</f>
        <v>707.3729999999999</v>
      </c>
      <c r="G111" s="255">
        <f t="shared" si="12"/>
        <v>689.7330000000001</v>
      </c>
      <c r="H111" s="255">
        <f aca="true" t="shared" si="13" ref="H111:I113">L111+P111+T111+X111+AB111</f>
        <v>427.168</v>
      </c>
      <c r="I111" s="392">
        <f t="shared" si="13"/>
        <v>17.64</v>
      </c>
      <c r="J111" s="257">
        <f t="shared" si="9"/>
        <v>434.124</v>
      </c>
      <c r="K111" s="43">
        <v>433.184</v>
      </c>
      <c r="L111" s="43">
        <v>295.335</v>
      </c>
      <c r="M111" s="34">
        <v>0.94</v>
      </c>
      <c r="N111" s="255">
        <f>O111+Q111</f>
        <v>117.3</v>
      </c>
      <c r="O111" s="43">
        <v>117.3</v>
      </c>
      <c r="P111" s="43">
        <v>89.833</v>
      </c>
      <c r="Q111" s="252"/>
      <c r="R111" s="257"/>
      <c r="S111" s="251"/>
      <c r="T111" s="251"/>
      <c r="U111" s="254"/>
      <c r="V111" s="255">
        <f t="shared" si="10"/>
        <v>91.91499999999999</v>
      </c>
      <c r="W111" s="43">
        <v>90.975</v>
      </c>
      <c r="X111" s="43">
        <v>42</v>
      </c>
      <c r="Y111" s="42">
        <v>0.94</v>
      </c>
      <c r="Z111" s="80">
        <f>AA111+AC111</f>
        <v>64.034</v>
      </c>
      <c r="AA111" s="286">
        <v>48.274</v>
      </c>
      <c r="AB111" s="286"/>
      <c r="AC111" s="68">
        <v>15.76</v>
      </c>
    </row>
    <row r="112" spans="4:29" ht="12.75">
      <c r="D112" s="440">
        <v>102</v>
      </c>
      <c r="E112" s="461" t="s">
        <v>80</v>
      </c>
      <c r="F112" s="255">
        <f t="shared" si="12"/>
        <v>296.06399999999996</v>
      </c>
      <c r="G112" s="255">
        <f t="shared" si="12"/>
        <v>296.06399999999996</v>
      </c>
      <c r="H112" s="255">
        <f t="shared" si="13"/>
        <v>161</v>
      </c>
      <c r="I112" s="42"/>
      <c r="J112" s="257"/>
      <c r="K112" s="43"/>
      <c r="L112" s="43"/>
      <c r="M112" s="34"/>
      <c r="N112" s="255">
        <f>O112+Q112</f>
        <v>115.2</v>
      </c>
      <c r="O112" s="43">
        <v>115.2</v>
      </c>
      <c r="P112" s="43">
        <v>73.7</v>
      </c>
      <c r="Q112" s="252"/>
      <c r="R112" s="257"/>
      <c r="S112" s="251"/>
      <c r="T112" s="251"/>
      <c r="U112" s="254"/>
      <c r="V112" s="255">
        <f t="shared" si="10"/>
        <v>152.279</v>
      </c>
      <c r="W112" s="43">
        <v>152.279</v>
      </c>
      <c r="X112" s="43">
        <v>87.3</v>
      </c>
      <c r="Y112" s="252"/>
      <c r="Z112" s="80">
        <f>AA112+AC112</f>
        <v>28.585</v>
      </c>
      <c r="AA112" s="286">
        <v>28.585</v>
      </c>
      <c r="AB112" s="276"/>
      <c r="AC112" s="280"/>
    </row>
    <row r="113" spans="4:29" ht="25.5">
      <c r="D113" s="438">
        <v>103</v>
      </c>
      <c r="E113" s="76" t="s">
        <v>107</v>
      </c>
      <c r="F113" s="63">
        <f t="shared" si="12"/>
        <v>105.571</v>
      </c>
      <c r="G113" s="63">
        <f t="shared" si="12"/>
        <v>96.924</v>
      </c>
      <c r="H113" s="63">
        <f t="shared" si="13"/>
        <v>27.641</v>
      </c>
      <c r="I113" s="149">
        <f t="shared" si="13"/>
        <v>8.647</v>
      </c>
      <c r="J113" s="67">
        <f aca="true" t="shared" si="14" ref="J113:J124">K113+M113</f>
        <v>40.071</v>
      </c>
      <c r="K113" s="65">
        <v>40.071</v>
      </c>
      <c r="L113" s="65">
        <v>27.641</v>
      </c>
      <c r="M113" s="68"/>
      <c r="N113" s="63"/>
      <c r="O113" s="65"/>
      <c r="P113" s="65"/>
      <c r="Q113" s="70"/>
      <c r="R113" s="54"/>
      <c r="S113" s="60"/>
      <c r="T113" s="60"/>
      <c r="U113" s="72"/>
      <c r="V113" s="63">
        <f t="shared" si="10"/>
        <v>9.857</v>
      </c>
      <c r="W113" s="65">
        <v>9.857</v>
      </c>
      <c r="X113" s="65"/>
      <c r="Y113" s="66"/>
      <c r="Z113" s="289">
        <f>AA113+AC113</f>
        <v>55.643</v>
      </c>
      <c r="AA113" s="286">
        <v>46.996</v>
      </c>
      <c r="AB113" s="276"/>
      <c r="AC113" s="68">
        <v>8.647</v>
      </c>
    </row>
    <row r="114" spans="4:29" ht="12.75">
      <c r="D114" s="438">
        <v>104</v>
      </c>
      <c r="E114" s="76" t="s">
        <v>391</v>
      </c>
      <c r="F114" s="63">
        <f aca="true" t="shared" si="15" ref="F114:I124">J114+N114+R114+V114</f>
        <v>133.47899999999998</v>
      </c>
      <c r="G114" s="75">
        <f t="shared" si="15"/>
        <v>118.125</v>
      </c>
      <c r="H114" s="65">
        <f>L114+P114+T114+X114</f>
        <v>38.25</v>
      </c>
      <c r="I114" s="66">
        <f>M114+Q114+U114+Y114</f>
        <v>15.354</v>
      </c>
      <c r="J114" s="67">
        <f t="shared" si="14"/>
        <v>105.443</v>
      </c>
      <c r="K114" s="65">
        <v>92.443</v>
      </c>
      <c r="L114" s="65">
        <v>38.25</v>
      </c>
      <c r="M114" s="68">
        <v>13</v>
      </c>
      <c r="N114" s="63"/>
      <c r="O114" s="65"/>
      <c r="P114" s="65"/>
      <c r="Q114" s="70"/>
      <c r="R114" s="54"/>
      <c r="S114" s="60"/>
      <c r="T114" s="60"/>
      <c r="U114" s="72"/>
      <c r="V114" s="63">
        <f t="shared" si="10"/>
        <v>28.035999999999998</v>
      </c>
      <c r="W114" s="65">
        <v>25.682</v>
      </c>
      <c r="X114" s="65"/>
      <c r="Y114" s="66">
        <v>2.354</v>
      </c>
      <c r="Z114" s="279"/>
      <c r="AA114" s="276"/>
      <c r="AB114" s="276"/>
      <c r="AC114" s="280"/>
    </row>
    <row r="115" spans="4:29" ht="12.75">
      <c r="D115" s="439">
        <v>105</v>
      </c>
      <c r="E115" s="62" t="s">
        <v>81</v>
      </c>
      <c r="F115" s="63">
        <f t="shared" si="15"/>
        <v>223.559</v>
      </c>
      <c r="G115" s="75">
        <f t="shared" si="15"/>
        <v>223.559</v>
      </c>
      <c r="H115" s="65">
        <f t="shared" si="15"/>
        <v>106.31400000000001</v>
      </c>
      <c r="I115" s="42"/>
      <c r="J115" s="67">
        <f t="shared" si="14"/>
        <v>173.075</v>
      </c>
      <c r="K115" s="65">
        <v>173.075</v>
      </c>
      <c r="L115" s="65">
        <v>84.816</v>
      </c>
      <c r="M115" s="68"/>
      <c r="N115" s="63">
        <f aca="true" t="shared" si="16" ref="N115:N128">O115+Q115</f>
        <v>49.747</v>
      </c>
      <c r="O115" s="65">
        <v>49.747</v>
      </c>
      <c r="P115" s="65">
        <v>21.498</v>
      </c>
      <c r="Q115" s="70"/>
      <c r="R115" s="54"/>
      <c r="S115" s="60"/>
      <c r="T115" s="60"/>
      <c r="U115" s="72"/>
      <c r="V115" s="63">
        <f t="shared" si="10"/>
        <v>0.737</v>
      </c>
      <c r="W115" s="65">
        <v>0.737</v>
      </c>
      <c r="X115" s="65"/>
      <c r="Y115" s="66"/>
      <c r="Z115" s="279"/>
      <c r="AA115" s="276"/>
      <c r="AB115" s="276"/>
      <c r="AC115" s="280"/>
    </row>
    <row r="116" spans="4:29" ht="12.75">
      <c r="D116" s="439">
        <v>106</v>
      </c>
      <c r="E116" s="62" t="s">
        <v>82</v>
      </c>
      <c r="F116" s="63">
        <f t="shared" si="15"/>
        <v>184.323</v>
      </c>
      <c r="G116" s="75">
        <f t="shared" si="15"/>
        <v>184.323</v>
      </c>
      <c r="H116" s="65">
        <f t="shared" si="15"/>
        <v>110.83200000000001</v>
      </c>
      <c r="I116" s="42"/>
      <c r="J116" s="67">
        <f t="shared" si="14"/>
        <v>152.233</v>
      </c>
      <c r="K116" s="65">
        <v>152.233</v>
      </c>
      <c r="L116" s="65">
        <v>93.635</v>
      </c>
      <c r="M116" s="68"/>
      <c r="N116" s="63">
        <f t="shared" si="16"/>
        <v>31.244</v>
      </c>
      <c r="O116" s="65">
        <v>31.244</v>
      </c>
      <c r="P116" s="65">
        <v>17.197</v>
      </c>
      <c r="Q116" s="70"/>
      <c r="R116" s="67"/>
      <c r="S116" s="65"/>
      <c r="T116" s="60"/>
      <c r="U116" s="72"/>
      <c r="V116" s="63">
        <f t="shared" si="10"/>
        <v>0.846</v>
      </c>
      <c r="W116" s="65">
        <v>0.846</v>
      </c>
      <c r="X116" s="65"/>
      <c r="Y116" s="66"/>
      <c r="Z116" s="279"/>
      <c r="AA116" s="276"/>
      <c r="AB116" s="276"/>
      <c r="AC116" s="280"/>
    </row>
    <row r="117" spans="4:29" ht="12.75">
      <c r="D117" s="440">
        <v>107</v>
      </c>
      <c r="E117" s="62" t="s">
        <v>83</v>
      </c>
      <c r="F117" s="63">
        <f t="shared" si="15"/>
        <v>245.351</v>
      </c>
      <c r="G117" s="75">
        <f t="shared" si="15"/>
        <v>244.008</v>
      </c>
      <c r="H117" s="65">
        <f t="shared" si="15"/>
        <v>138.912</v>
      </c>
      <c r="I117" s="66">
        <f t="shared" si="15"/>
        <v>1.343</v>
      </c>
      <c r="J117" s="67">
        <f t="shared" si="14"/>
        <v>201.575</v>
      </c>
      <c r="K117" s="65">
        <v>201.575</v>
      </c>
      <c r="L117" s="65">
        <v>119.624</v>
      </c>
      <c r="M117" s="68"/>
      <c r="N117" s="63">
        <f t="shared" si="16"/>
        <v>34.228</v>
      </c>
      <c r="O117" s="65">
        <v>34.228</v>
      </c>
      <c r="P117" s="65">
        <v>19.288</v>
      </c>
      <c r="Q117" s="70"/>
      <c r="R117" s="54"/>
      <c r="S117" s="60"/>
      <c r="T117" s="60"/>
      <c r="U117" s="72"/>
      <c r="V117" s="63">
        <f t="shared" si="10"/>
        <v>9.548</v>
      </c>
      <c r="W117" s="65">
        <v>8.205</v>
      </c>
      <c r="X117" s="65"/>
      <c r="Y117" s="66">
        <v>1.343</v>
      </c>
      <c r="Z117" s="279"/>
      <c r="AA117" s="276"/>
      <c r="AB117" s="276"/>
      <c r="AC117" s="280"/>
    </row>
    <row r="118" spans="4:29" ht="12.75">
      <c r="D118" s="440">
        <v>108</v>
      </c>
      <c r="E118" s="62" t="s">
        <v>84</v>
      </c>
      <c r="F118" s="63">
        <f t="shared" si="15"/>
        <v>110.385</v>
      </c>
      <c r="G118" s="75">
        <f t="shared" si="15"/>
        <v>110.385</v>
      </c>
      <c r="H118" s="65">
        <f t="shared" si="15"/>
        <v>72.33</v>
      </c>
      <c r="I118" s="42"/>
      <c r="J118" s="67">
        <f t="shared" si="14"/>
        <v>92.799</v>
      </c>
      <c r="K118" s="65">
        <v>92.799</v>
      </c>
      <c r="L118" s="65">
        <v>63.688</v>
      </c>
      <c r="M118" s="68"/>
      <c r="N118" s="63">
        <f t="shared" si="16"/>
        <v>17.586</v>
      </c>
      <c r="O118" s="65">
        <v>17.586</v>
      </c>
      <c r="P118" s="65">
        <v>8.642</v>
      </c>
      <c r="Q118" s="70"/>
      <c r="R118" s="54"/>
      <c r="S118" s="60"/>
      <c r="T118" s="60"/>
      <c r="U118" s="72"/>
      <c r="V118" s="63">
        <f t="shared" si="10"/>
        <v>0</v>
      </c>
      <c r="W118" s="65"/>
      <c r="X118" s="65"/>
      <c r="Y118" s="66"/>
      <c r="Z118" s="279"/>
      <c r="AA118" s="276"/>
      <c r="AB118" s="276"/>
      <c r="AC118" s="280"/>
    </row>
    <row r="119" spans="4:29" ht="12" customHeight="1">
      <c r="D119" s="438">
        <v>109</v>
      </c>
      <c r="E119" s="62" t="s">
        <v>85</v>
      </c>
      <c r="F119" s="63">
        <f t="shared" si="15"/>
        <v>138.92</v>
      </c>
      <c r="G119" s="75">
        <f t="shared" si="15"/>
        <v>138.92</v>
      </c>
      <c r="H119" s="65">
        <f t="shared" si="15"/>
        <v>87.413</v>
      </c>
      <c r="I119" s="42"/>
      <c r="J119" s="67">
        <f t="shared" si="14"/>
        <v>115.485</v>
      </c>
      <c r="K119" s="65">
        <v>115.485</v>
      </c>
      <c r="L119" s="65">
        <v>76.14</v>
      </c>
      <c r="M119" s="68"/>
      <c r="N119" s="63">
        <f t="shared" si="16"/>
        <v>19.822</v>
      </c>
      <c r="O119" s="65">
        <v>19.822</v>
      </c>
      <c r="P119" s="65">
        <v>11.273</v>
      </c>
      <c r="Q119" s="70"/>
      <c r="R119" s="54"/>
      <c r="S119" s="60"/>
      <c r="T119" s="60"/>
      <c r="U119" s="72"/>
      <c r="V119" s="63">
        <f t="shared" si="10"/>
        <v>3.613</v>
      </c>
      <c r="W119" s="65">
        <v>3.613</v>
      </c>
      <c r="X119" s="65"/>
      <c r="Y119" s="66"/>
      <c r="Z119" s="279"/>
      <c r="AA119" s="276"/>
      <c r="AB119" s="276"/>
      <c r="AC119" s="280"/>
    </row>
    <row r="120" spans="4:29" ht="12.75">
      <c r="D120" s="438">
        <v>110</v>
      </c>
      <c r="E120" s="462" t="s">
        <v>86</v>
      </c>
      <c r="F120" s="255">
        <f t="shared" si="15"/>
        <v>270.187</v>
      </c>
      <c r="G120" s="256">
        <f t="shared" si="15"/>
        <v>261.357</v>
      </c>
      <c r="H120" s="43">
        <f t="shared" si="15"/>
        <v>137.579</v>
      </c>
      <c r="I120" s="42">
        <f>M120++Q120+U120+Y120</f>
        <v>8.83</v>
      </c>
      <c r="J120" s="257">
        <f t="shared" si="14"/>
        <v>220.896</v>
      </c>
      <c r="K120" s="43">
        <v>213.926</v>
      </c>
      <c r="L120" s="43">
        <v>114.319</v>
      </c>
      <c r="M120" s="34">
        <v>6.97</v>
      </c>
      <c r="N120" s="255">
        <f t="shared" si="16"/>
        <v>45.107</v>
      </c>
      <c r="O120" s="43">
        <v>45.107</v>
      </c>
      <c r="P120" s="43">
        <v>23.26</v>
      </c>
      <c r="Q120" s="252"/>
      <c r="R120" s="253"/>
      <c r="S120" s="251"/>
      <c r="T120" s="251"/>
      <c r="U120" s="254"/>
      <c r="V120" s="255">
        <f t="shared" si="10"/>
        <v>4.184</v>
      </c>
      <c r="W120" s="43">
        <v>2.324</v>
      </c>
      <c r="X120" s="43"/>
      <c r="Y120" s="42">
        <v>1.86</v>
      </c>
      <c r="Z120" s="279"/>
      <c r="AA120" s="276"/>
      <c r="AB120" s="276"/>
      <c r="AC120" s="280"/>
    </row>
    <row r="121" spans="4:29" ht="12.75">
      <c r="D121" s="439">
        <v>111</v>
      </c>
      <c r="E121" s="446" t="s">
        <v>210</v>
      </c>
      <c r="F121" s="255">
        <f t="shared" si="15"/>
        <v>227.15500000000003</v>
      </c>
      <c r="G121" s="256">
        <f t="shared" si="15"/>
        <v>227.15500000000003</v>
      </c>
      <c r="H121" s="43">
        <f t="shared" si="15"/>
        <v>130.94400000000002</v>
      </c>
      <c r="I121" s="42"/>
      <c r="J121" s="257">
        <f t="shared" si="14"/>
        <v>177.949</v>
      </c>
      <c r="K121" s="43">
        <v>177.949</v>
      </c>
      <c r="L121" s="43">
        <v>107.432</v>
      </c>
      <c r="M121" s="34"/>
      <c r="N121" s="255">
        <f t="shared" si="16"/>
        <v>47.656</v>
      </c>
      <c r="O121" s="43">
        <v>47.656</v>
      </c>
      <c r="P121" s="43">
        <v>23.512</v>
      </c>
      <c r="Q121" s="252"/>
      <c r="R121" s="257"/>
      <c r="S121" s="43"/>
      <c r="T121" s="43"/>
      <c r="U121" s="254"/>
      <c r="V121" s="255">
        <f t="shared" si="10"/>
        <v>1.55</v>
      </c>
      <c r="W121" s="43">
        <v>1.55</v>
      </c>
      <c r="X121" s="43"/>
      <c r="Y121" s="42"/>
      <c r="Z121" s="279"/>
      <c r="AA121" s="276"/>
      <c r="AB121" s="276"/>
      <c r="AC121" s="280"/>
    </row>
    <row r="122" spans="4:29" ht="12.75">
      <c r="D122" s="439">
        <v>112</v>
      </c>
      <c r="E122" s="446" t="s">
        <v>88</v>
      </c>
      <c r="F122" s="255">
        <f t="shared" si="15"/>
        <v>116.75</v>
      </c>
      <c r="G122" s="256">
        <f t="shared" si="15"/>
        <v>114.25</v>
      </c>
      <c r="H122" s="43">
        <f t="shared" si="15"/>
        <v>70.334</v>
      </c>
      <c r="I122" s="42">
        <f>M122++Q122+U122+Y122</f>
        <v>2.5</v>
      </c>
      <c r="J122" s="257">
        <f t="shared" si="14"/>
        <v>86.641</v>
      </c>
      <c r="K122" s="43">
        <v>84.141</v>
      </c>
      <c r="L122" s="43">
        <v>55.139</v>
      </c>
      <c r="M122" s="34">
        <v>2.5</v>
      </c>
      <c r="N122" s="255">
        <f t="shared" si="16"/>
        <v>29.387</v>
      </c>
      <c r="O122" s="43">
        <v>29.387</v>
      </c>
      <c r="P122" s="43">
        <v>15.195</v>
      </c>
      <c r="Q122" s="252"/>
      <c r="R122" s="257"/>
      <c r="S122" s="43"/>
      <c r="T122" s="43"/>
      <c r="U122" s="254"/>
      <c r="V122" s="255">
        <f t="shared" si="10"/>
        <v>0.722</v>
      </c>
      <c r="W122" s="43">
        <v>0.722</v>
      </c>
      <c r="X122" s="43"/>
      <c r="Y122" s="42"/>
      <c r="Z122" s="279"/>
      <c r="AA122" s="276"/>
      <c r="AB122" s="276"/>
      <c r="AC122" s="280"/>
    </row>
    <row r="123" spans="4:29" ht="12.75">
      <c r="D123" s="440">
        <v>113</v>
      </c>
      <c r="E123" s="446" t="s">
        <v>101</v>
      </c>
      <c r="F123" s="255">
        <f t="shared" si="15"/>
        <v>260.479</v>
      </c>
      <c r="G123" s="256">
        <f t="shared" si="15"/>
        <v>258.66400000000004</v>
      </c>
      <c r="H123" s="43">
        <f t="shared" si="15"/>
        <v>122.013</v>
      </c>
      <c r="I123" s="42">
        <f>M123++Q123+U123+Y123</f>
        <v>1.815</v>
      </c>
      <c r="J123" s="257">
        <f t="shared" si="14"/>
        <v>199.067</v>
      </c>
      <c r="K123" s="43">
        <v>197.252</v>
      </c>
      <c r="L123" s="43">
        <v>98.717</v>
      </c>
      <c r="M123" s="34">
        <v>1.815</v>
      </c>
      <c r="N123" s="255">
        <f t="shared" si="16"/>
        <v>59.203</v>
      </c>
      <c r="O123" s="43">
        <v>59.203</v>
      </c>
      <c r="P123" s="43">
        <v>23.296</v>
      </c>
      <c r="Q123" s="252"/>
      <c r="R123" s="253"/>
      <c r="S123" s="251"/>
      <c r="T123" s="251"/>
      <c r="U123" s="254"/>
      <c r="V123" s="255">
        <f t="shared" si="10"/>
        <v>2.209</v>
      </c>
      <c r="W123" s="43">
        <v>2.209</v>
      </c>
      <c r="X123" s="43"/>
      <c r="Y123" s="42"/>
      <c r="Z123" s="279"/>
      <c r="AA123" s="276"/>
      <c r="AB123" s="276"/>
      <c r="AC123" s="280"/>
    </row>
    <row r="124" spans="4:29" ht="12.75">
      <c r="D124" s="441">
        <v>114</v>
      </c>
      <c r="E124" s="446" t="s">
        <v>89</v>
      </c>
      <c r="F124" s="255">
        <f t="shared" si="15"/>
        <v>530.055</v>
      </c>
      <c r="G124" s="256">
        <f t="shared" si="15"/>
        <v>530.055</v>
      </c>
      <c r="H124" s="43">
        <f t="shared" si="15"/>
        <v>101.907</v>
      </c>
      <c r="I124" s="42"/>
      <c r="J124" s="257">
        <f t="shared" si="14"/>
        <v>396.102</v>
      </c>
      <c r="K124" s="43">
        <v>396.102</v>
      </c>
      <c r="L124" s="43">
        <v>75.651</v>
      </c>
      <c r="M124" s="34"/>
      <c r="N124" s="255">
        <f t="shared" si="16"/>
        <v>103.49</v>
      </c>
      <c r="O124" s="43">
        <v>103.49</v>
      </c>
      <c r="P124" s="43">
        <v>26.256</v>
      </c>
      <c r="Q124" s="252"/>
      <c r="R124" s="253"/>
      <c r="S124" s="251"/>
      <c r="T124" s="251"/>
      <c r="U124" s="254"/>
      <c r="V124" s="255">
        <f t="shared" si="10"/>
        <v>30.463</v>
      </c>
      <c r="W124" s="43">
        <v>30.463</v>
      </c>
      <c r="X124" s="43"/>
      <c r="Y124" s="42"/>
      <c r="Z124" s="279"/>
      <c r="AA124" s="276"/>
      <c r="AB124" s="276"/>
      <c r="AC124" s="280"/>
    </row>
    <row r="125" spans="4:29" ht="12.75">
      <c r="D125" s="442">
        <v>115</v>
      </c>
      <c r="E125" s="142" t="s">
        <v>102</v>
      </c>
      <c r="F125" s="130">
        <f aca="true" t="shared" si="17" ref="F125:I130">+J125+N125+R125+V125</f>
        <v>369.435</v>
      </c>
      <c r="G125" s="230">
        <f t="shared" si="17"/>
        <v>368.785</v>
      </c>
      <c r="H125" s="135">
        <f t="shared" si="17"/>
        <v>236.877</v>
      </c>
      <c r="I125" s="136">
        <f t="shared" si="17"/>
        <v>0.65</v>
      </c>
      <c r="J125" s="137">
        <f>+K125+M125</f>
        <v>229.852</v>
      </c>
      <c r="K125" s="135">
        <v>229.202</v>
      </c>
      <c r="L125" s="231">
        <v>154.996</v>
      </c>
      <c r="M125" s="138">
        <v>0.65</v>
      </c>
      <c r="N125" s="472">
        <f t="shared" si="16"/>
        <v>2.34</v>
      </c>
      <c r="O125" s="135">
        <v>2.34</v>
      </c>
      <c r="P125" s="135">
        <v>1.774</v>
      </c>
      <c r="Q125" s="475"/>
      <c r="R125" s="137">
        <f aca="true" t="shared" si="18" ref="R125:R160">+S125</f>
        <v>108.991</v>
      </c>
      <c r="S125" s="135">
        <v>108.991</v>
      </c>
      <c r="T125" s="135">
        <v>80.107</v>
      </c>
      <c r="U125" s="138"/>
      <c r="V125" s="130">
        <f aca="true" t="shared" si="19" ref="V125:V154">+W125</f>
        <v>28.252</v>
      </c>
      <c r="W125" s="135">
        <v>28.252</v>
      </c>
      <c r="X125" s="135"/>
      <c r="Y125" s="136"/>
      <c r="Z125" s="435"/>
      <c r="AA125" s="436"/>
      <c r="AB125" s="436"/>
      <c r="AC125" s="437"/>
    </row>
    <row r="126" spans="4:29" ht="12.75">
      <c r="D126" s="438">
        <v>116</v>
      </c>
      <c r="E126" s="62" t="s">
        <v>103</v>
      </c>
      <c r="F126" s="63">
        <f t="shared" si="17"/>
        <v>610.0509999999999</v>
      </c>
      <c r="G126" s="75">
        <f t="shared" si="17"/>
        <v>603.69</v>
      </c>
      <c r="H126" s="65">
        <f t="shared" si="17"/>
        <v>388.649</v>
      </c>
      <c r="I126" s="66">
        <f t="shared" si="17"/>
        <v>6.361</v>
      </c>
      <c r="J126" s="137">
        <f>+K126+M126</f>
        <v>415.019</v>
      </c>
      <c r="K126" s="65">
        <v>408.658</v>
      </c>
      <c r="L126" s="73">
        <v>273.242</v>
      </c>
      <c r="M126" s="68">
        <v>6.361</v>
      </c>
      <c r="N126" s="85">
        <f t="shared" si="16"/>
        <v>2.34</v>
      </c>
      <c r="O126" s="65">
        <v>2.34</v>
      </c>
      <c r="P126" s="65">
        <v>1.774</v>
      </c>
      <c r="Q126" s="70"/>
      <c r="R126" s="67">
        <f t="shared" si="18"/>
        <v>155.079</v>
      </c>
      <c r="S126" s="65">
        <v>155.079</v>
      </c>
      <c r="T126" s="65">
        <v>113.633</v>
      </c>
      <c r="U126" s="68"/>
      <c r="V126" s="63">
        <f t="shared" si="19"/>
        <v>37.613</v>
      </c>
      <c r="W126" s="65">
        <v>37.613</v>
      </c>
      <c r="X126" s="65"/>
      <c r="Y126" s="66"/>
      <c r="Z126" s="279"/>
      <c r="AA126" s="276"/>
      <c r="AB126" s="276"/>
      <c r="AC126" s="280"/>
    </row>
    <row r="127" spans="4:29" ht="12.75">
      <c r="D127" s="439">
        <v>117</v>
      </c>
      <c r="E127" s="62" t="s">
        <v>90</v>
      </c>
      <c r="F127" s="63">
        <f t="shared" si="17"/>
        <v>256.302</v>
      </c>
      <c r="G127" s="75">
        <f t="shared" si="17"/>
        <v>254.802</v>
      </c>
      <c r="H127" s="65">
        <f t="shared" si="17"/>
        <v>145.594</v>
      </c>
      <c r="I127" s="66">
        <f t="shared" si="17"/>
        <v>1.5</v>
      </c>
      <c r="J127" s="67">
        <f>+K127+M127</f>
        <v>164.705</v>
      </c>
      <c r="K127" s="65">
        <v>163.205</v>
      </c>
      <c r="L127" s="73">
        <v>88.627</v>
      </c>
      <c r="M127" s="68">
        <v>1.5</v>
      </c>
      <c r="N127" s="85"/>
      <c r="O127" s="65"/>
      <c r="P127" s="65"/>
      <c r="Q127" s="70"/>
      <c r="R127" s="67">
        <f t="shared" si="18"/>
        <v>77.254</v>
      </c>
      <c r="S127" s="65">
        <v>77.254</v>
      </c>
      <c r="T127" s="65">
        <v>56.967</v>
      </c>
      <c r="U127" s="68"/>
      <c r="V127" s="63">
        <f t="shared" si="19"/>
        <v>14.343</v>
      </c>
      <c r="W127" s="65">
        <v>14.343</v>
      </c>
      <c r="X127" s="65"/>
      <c r="Y127" s="66"/>
      <c r="Z127" s="279"/>
      <c r="AA127" s="276"/>
      <c r="AB127" s="276"/>
      <c r="AC127" s="280"/>
    </row>
    <row r="128" spans="4:29" ht="12.75">
      <c r="D128" s="439">
        <v>118</v>
      </c>
      <c r="E128" s="62" t="s">
        <v>211</v>
      </c>
      <c r="F128" s="63">
        <f>+J128+N128+R128+V128+Z128</f>
        <v>530.382</v>
      </c>
      <c r="G128" s="63">
        <f>+K128+O128+S128+W128+AA128</f>
        <v>530.382</v>
      </c>
      <c r="H128" s="63">
        <f>+L128+P128+T128+X128+AB128</f>
        <v>320.317</v>
      </c>
      <c r="I128" s="66"/>
      <c r="J128" s="67">
        <f>+K128</f>
        <v>256.639</v>
      </c>
      <c r="K128" s="65">
        <v>256.639</v>
      </c>
      <c r="L128" s="65">
        <v>162.182</v>
      </c>
      <c r="M128" s="72"/>
      <c r="N128" s="85">
        <f t="shared" si="16"/>
        <v>2.34</v>
      </c>
      <c r="O128" s="65">
        <v>2.34</v>
      </c>
      <c r="P128" s="65">
        <v>1.774</v>
      </c>
      <c r="Q128" s="70"/>
      <c r="R128" s="67">
        <f t="shared" si="18"/>
        <v>213.995</v>
      </c>
      <c r="S128" s="65">
        <v>213.995</v>
      </c>
      <c r="T128" s="65">
        <v>156.361</v>
      </c>
      <c r="U128" s="68"/>
      <c r="V128" s="63">
        <f t="shared" si="19"/>
        <v>49.119</v>
      </c>
      <c r="W128" s="65">
        <v>49.119</v>
      </c>
      <c r="X128" s="65"/>
      <c r="Y128" s="66"/>
      <c r="Z128" s="289">
        <f>AA128</f>
        <v>8.289</v>
      </c>
      <c r="AA128" s="286">
        <v>8.289</v>
      </c>
      <c r="AB128" s="276"/>
      <c r="AC128" s="280"/>
    </row>
    <row r="129" spans="4:29" ht="12.75">
      <c r="D129" s="440">
        <v>119</v>
      </c>
      <c r="E129" s="62" t="s">
        <v>212</v>
      </c>
      <c r="F129" s="63">
        <f t="shared" si="17"/>
        <v>191.555</v>
      </c>
      <c r="G129" s="75">
        <f t="shared" si="17"/>
        <v>191.555</v>
      </c>
      <c r="H129" s="65">
        <f t="shared" si="17"/>
        <v>118.685</v>
      </c>
      <c r="I129" s="66"/>
      <c r="J129" s="67">
        <f>+K129</f>
        <v>127.485</v>
      </c>
      <c r="K129" s="65">
        <v>127.485</v>
      </c>
      <c r="L129" s="65">
        <v>79.813</v>
      </c>
      <c r="M129" s="72"/>
      <c r="N129" s="85"/>
      <c r="O129" s="65"/>
      <c r="P129" s="65"/>
      <c r="Q129" s="70"/>
      <c r="R129" s="67">
        <f t="shared" si="18"/>
        <v>53.219</v>
      </c>
      <c r="S129" s="65">
        <v>53.219</v>
      </c>
      <c r="T129" s="65">
        <v>38.872</v>
      </c>
      <c r="U129" s="68"/>
      <c r="V129" s="63">
        <f t="shared" si="19"/>
        <v>10.851</v>
      </c>
      <c r="W129" s="65">
        <v>10.851</v>
      </c>
      <c r="X129" s="65"/>
      <c r="Y129" s="66"/>
      <c r="Z129" s="279"/>
      <c r="AA129" s="276"/>
      <c r="AB129" s="276"/>
      <c r="AC129" s="280"/>
    </row>
    <row r="130" spans="4:29" ht="12.75">
      <c r="D130" s="440">
        <v>120</v>
      </c>
      <c r="E130" s="62" t="s">
        <v>213</v>
      </c>
      <c r="F130" s="63">
        <f t="shared" si="17"/>
        <v>212.575</v>
      </c>
      <c r="G130" s="75">
        <f t="shared" si="17"/>
        <v>212.575</v>
      </c>
      <c r="H130" s="65">
        <f t="shared" si="17"/>
        <v>149.836</v>
      </c>
      <c r="I130" s="66"/>
      <c r="J130" s="67">
        <f>+K130</f>
        <v>107.248</v>
      </c>
      <c r="K130" s="65">
        <v>107.248</v>
      </c>
      <c r="L130" s="65">
        <v>77.86</v>
      </c>
      <c r="M130" s="72"/>
      <c r="N130" s="85"/>
      <c r="O130" s="65"/>
      <c r="P130" s="65"/>
      <c r="Q130" s="70"/>
      <c r="R130" s="67">
        <f t="shared" si="18"/>
        <v>96.517</v>
      </c>
      <c r="S130" s="65">
        <v>96.517</v>
      </c>
      <c r="T130" s="65">
        <v>71.976</v>
      </c>
      <c r="U130" s="68"/>
      <c r="V130" s="63">
        <f t="shared" si="19"/>
        <v>8.81</v>
      </c>
      <c r="W130" s="65">
        <v>8.81</v>
      </c>
      <c r="X130" s="65"/>
      <c r="Y130" s="66"/>
      <c r="Z130" s="279"/>
      <c r="AA130" s="276"/>
      <c r="AB130" s="276"/>
      <c r="AC130" s="280"/>
    </row>
    <row r="131" spans="4:29" ht="12.75">
      <c r="D131" s="438">
        <v>121</v>
      </c>
      <c r="E131" s="62" t="s">
        <v>214</v>
      </c>
      <c r="F131" s="63">
        <f aca="true" t="shared" si="20" ref="F131:H132">J131+N131+R131+V131</f>
        <v>66.27799999999999</v>
      </c>
      <c r="G131" s="75">
        <f t="shared" si="20"/>
        <v>66.27799999999999</v>
      </c>
      <c r="H131" s="65">
        <f t="shared" si="20"/>
        <v>48.284</v>
      </c>
      <c r="I131" s="66"/>
      <c r="J131" s="67">
        <f>K131+M131</f>
        <v>7.527</v>
      </c>
      <c r="K131" s="65">
        <v>7.527</v>
      </c>
      <c r="L131" s="65">
        <v>4.932</v>
      </c>
      <c r="M131" s="72"/>
      <c r="N131" s="85"/>
      <c r="O131" s="65"/>
      <c r="P131" s="65"/>
      <c r="Q131" s="70"/>
      <c r="R131" s="67">
        <f>+S131+U131</f>
        <v>58.751</v>
      </c>
      <c r="S131" s="65">
        <v>58.751</v>
      </c>
      <c r="T131" s="65">
        <v>43.352</v>
      </c>
      <c r="U131" s="68"/>
      <c r="V131" s="63">
        <f t="shared" si="19"/>
        <v>0</v>
      </c>
      <c r="W131" s="65"/>
      <c r="X131" s="65"/>
      <c r="Y131" s="66"/>
      <c r="Z131" s="279"/>
      <c r="AA131" s="276"/>
      <c r="AB131" s="276"/>
      <c r="AC131" s="280"/>
    </row>
    <row r="132" spans="4:29" ht="12.75">
      <c r="D132" s="438">
        <v>122</v>
      </c>
      <c r="E132" s="95" t="s">
        <v>215</v>
      </c>
      <c r="F132" s="63">
        <f t="shared" si="20"/>
        <v>48.244</v>
      </c>
      <c r="G132" s="75">
        <f t="shared" si="20"/>
        <v>48.244</v>
      </c>
      <c r="H132" s="65">
        <f t="shared" si="20"/>
        <v>33.804</v>
      </c>
      <c r="I132" s="66"/>
      <c r="J132" s="67">
        <f>K132+M132</f>
        <v>23.259</v>
      </c>
      <c r="K132" s="65">
        <v>23.259</v>
      </c>
      <c r="L132" s="65">
        <v>15.036</v>
      </c>
      <c r="M132" s="68"/>
      <c r="N132" s="85"/>
      <c r="O132" s="65"/>
      <c r="P132" s="65"/>
      <c r="Q132" s="66"/>
      <c r="R132" s="67">
        <f t="shared" si="18"/>
        <v>24.985</v>
      </c>
      <c r="S132" s="65">
        <v>24.985</v>
      </c>
      <c r="T132" s="65">
        <v>18.768</v>
      </c>
      <c r="U132" s="68"/>
      <c r="V132" s="63"/>
      <c r="W132" s="65"/>
      <c r="X132" s="65"/>
      <c r="Y132" s="66"/>
      <c r="Z132" s="279"/>
      <c r="AA132" s="276"/>
      <c r="AB132" s="276"/>
      <c r="AC132" s="280"/>
    </row>
    <row r="133" spans="4:29" ht="12.75">
      <c r="D133" s="439">
        <v>123</v>
      </c>
      <c r="E133" s="62" t="s">
        <v>121</v>
      </c>
      <c r="F133" s="63">
        <f>+J133+N133+R133+V133+Z133</f>
        <v>637.886</v>
      </c>
      <c r="G133" s="63">
        <f>+K133+O133+S133+W133+AA133</f>
        <v>634.336</v>
      </c>
      <c r="H133" s="63">
        <f>+L133+P133+T133+X133+AB133</f>
        <v>393.025</v>
      </c>
      <c r="I133" s="149">
        <f>+M133+Q133+U133+Y133+AC133</f>
        <v>3.55</v>
      </c>
      <c r="J133" s="67">
        <f>+K133+M133</f>
        <v>386.999</v>
      </c>
      <c r="K133" s="65">
        <v>386.999</v>
      </c>
      <c r="L133" s="65">
        <v>255.762</v>
      </c>
      <c r="M133" s="68"/>
      <c r="N133" s="85"/>
      <c r="O133" s="65"/>
      <c r="P133" s="65"/>
      <c r="Q133" s="70"/>
      <c r="R133" s="67">
        <f t="shared" si="18"/>
        <v>186.531</v>
      </c>
      <c r="S133" s="65">
        <v>186.531</v>
      </c>
      <c r="T133" s="65">
        <v>137.263</v>
      </c>
      <c r="U133" s="68"/>
      <c r="V133" s="63">
        <f>+W133+Y133</f>
        <v>49.784</v>
      </c>
      <c r="W133" s="65">
        <v>46.234</v>
      </c>
      <c r="X133" s="65"/>
      <c r="Y133" s="66">
        <v>3.55</v>
      </c>
      <c r="Z133" s="289">
        <f>AA133</f>
        <v>14.572</v>
      </c>
      <c r="AA133" s="286">
        <v>14.572</v>
      </c>
      <c r="AB133" s="276"/>
      <c r="AC133" s="280"/>
    </row>
    <row r="134" spans="4:29" ht="12.75">
      <c r="D134" s="439">
        <v>124</v>
      </c>
      <c r="E134" s="62" t="s">
        <v>91</v>
      </c>
      <c r="F134" s="63">
        <f aca="true" t="shared" si="21" ref="F134:I144">+J134+N134+R134+V134</f>
        <v>636.813</v>
      </c>
      <c r="G134" s="75">
        <f t="shared" si="21"/>
        <v>636.813</v>
      </c>
      <c r="H134" s="65">
        <f t="shared" si="21"/>
        <v>439.663</v>
      </c>
      <c r="I134" s="66"/>
      <c r="J134" s="67">
        <f aca="true" t="shared" si="22" ref="J134:J140">+K134</f>
        <v>165.894</v>
      </c>
      <c r="K134" s="65">
        <v>165.894</v>
      </c>
      <c r="L134" s="65">
        <v>100.946</v>
      </c>
      <c r="M134" s="68"/>
      <c r="N134" s="85">
        <f>O134+Q134</f>
        <v>1.17</v>
      </c>
      <c r="O134" s="65">
        <v>1.17</v>
      </c>
      <c r="P134" s="65">
        <v>0.887</v>
      </c>
      <c r="Q134" s="66"/>
      <c r="R134" s="67">
        <f t="shared" si="18"/>
        <v>453.533</v>
      </c>
      <c r="S134" s="65">
        <v>453.533</v>
      </c>
      <c r="T134" s="65">
        <v>337.83</v>
      </c>
      <c r="U134" s="68"/>
      <c r="V134" s="63">
        <f>W134+Y134</f>
        <v>16.216</v>
      </c>
      <c r="W134" s="65">
        <v>16.216</v>
      </c>
      <c r="X134" s="65"/>
      <c r="Y134" s="66"/>
      <c r="Z134" s="279"/>
      <c r="AA134" s="276"/>
      <c r="AB134" s="276"/>
      <c r="AC134" s="280"/>
    </row>
    <row r="135" spans="4:29" ht="12.75">
      <c r="D135" s="440">
        <v>125</v>
      </c>
      <c r="E135" s="62" t="s">
        <v>216</v>
      </c>
      <c r="F135" s="63">
        <f t="shared" si="21"/>
        <v>106.989</v>
      </c>
      <c r="G135" s="75">
        <f t="shared" si="21"/>
        <v>106.989</v>
      </c>
      <c r="H135" s="65">
        <f t="shared" si="21"/>
        <v>72.904</v>
      </c>
      <c r="I135" s="66"/>
      <c r="J135" s="67">
        <f t="shared" si="22"/>
        <v>45.011</v>
      </c>
      <c r="K135" s="185">
        <v>45.011</v>
      </c>
      <c r="L135" s="65">
        <v>32.805</v>
      </c>
      <c r="M135" s="72"/>
      <c r="N135" s="85"/>
      <c r="O135" s="65"/>
      <c r="P135" s="65"/>
      <c r="Q135" s="70"/>
      <c r="R135" s="67">
        <f t="shared" si="18"/>
        <v>55.681</v>
      </c>
      <c r="S135" s="65">
        <v>55.681</v>
      </c>
      <c r="T135" s="65">
        <v>40.099</v>
      </c>
      <c r="U135" s="68"/>
      <c r="V135" s="63">
        <f t="shared" si="19"/>
        <v>6.297</v>
      </c>
      <c r="W135" s="65">
        <v>6.297</v>
      </c>
      <c r="X135" s="65"/>
      <c r="Y135" s="66"/>
      <c r="Z135" s="279"/>
      <c r="AA135" s="276"/>
      <c r="AB135" s="276"/>
      <c r="AC135" s="280"/>
    </row>
    <row r="136" spans="4:29" ht="12.75">
      <c r="D136" s="440">
        <v>126</v>
      </c>
      <c r="E136" s="62" t="s">
        <v>392</v>
      </c>
      <c r="F136" s="63">
        <f t="shared" si="21"/>
        <v>45.415</v>
      </c>
      <c r="G136" s="75">
        <f t="shared" si="21"/>
        <v>45.415</v>
      </c>
      <c r="H136" s="65">
        <f t="shared" si="21"/>
        <v>28.366</v>
      </c>
      <c r="I136" s="66"/>
      <c r="J136" s="67">
        <f t="shared" si="22"/>
        <v>28.658</v>
      </c>
      <c r="K136" s="185">
        <v>28.658</v>
      </c>
      <c r="L136" s="65">
        <v>17.66</v>
      </c>
      <c r="M136" s="72"/>
      <c r="N136" s="85"/>
      <c r="O136" s="65"/>
      <c r="P136" s="65"/>
      <c r="Q136" s="70"/>
      <c r="R136" s="67">
        <f t="shared" si="18"/>
        <v>14.857</v>
      </c>
      <c r="S136" s="65">
        <v>14.857</v>
      </c>
      <c r="T136" s="185">
        <v>10.706</v>
      </c>
      <c r="U136" s="68"/>
      <c r="V136" s="63">
        <f t="shared" si="19"/>
        <v>1.9</v>
      </c>
      <c r="W136" s="65">
        <v>1.9</v>
      </c>
      <c r="X136" s="65"/>
      <c r="Y136" s="66"/>
      <c r="Z136" s="279"/>
      <c r="AA136" s="276"/>
      <c r="AB136" s="276"/>
      <c r="AC136" s="280"/>
    </row>
    <row r="137" spans="4:29" ht="12.75">
      <c r="D137" s="438">
        <v>127</v>
      </c>
      <c r="E137" s="62" t="s">
        <v>104</v>
      </c>
      <c r="F137" s="63">
        <f t="shared" si="21"/>
        <v>230.41599999999997</v>
      </c>
      <c r="G137" s="75">
        <f t="shared" si="21"/>
        <v>230.41599999999997</v>
      </c>
      <c r="H137" s="65">
        <f t="shared" si="21"/>
        <v>158.195</v>
      </c>
      <c r="I137" s="66"/>
      <c r="J137" s="67">
        <f t="shared" si="22"/>
        <v>129.589</v>
      </c>
      <c r="K137" s="65">
        <v>129.589</v>
      </c>
      <c r="L137" s="65">
        <v>86.327</v>
      </c>
      <c r="M137" s="72"/>
      <c r="N137" s="85">
        <f>O137+Q137</f>
        <v>1.17</v>
      </c>
      <c r="O137" s="65">
        <v>1.17</v>
      </c>
      <c r="P137" s="65">
        <v>0.887</v>
      </c>
      <c r="Q137" s="70"/>
      <c r="R137" s="67">
        <f t="shared" si="18"/>
        <v>92.903</v>
      </c>
      <c r="S137" s="65">
        <v>92.903</v>
      </c>
      <c r="T137" s="65">
        <v>70.981</v>
      </c>
      <c r="U137" s="68"/>
      <c r="V137" s="63">
        <f t="shared" si="19"/>
        <v>6.754</v>
      </c>
      <c r="W137" s="65">
        <v>6.754</v>
      </c>
      <c r="X137" s="65"/>
      <c r="Y137" s="66"/>
      <c r="Z137" s="279"/>
      <c r="AA137" s="276"/>
      <c r="AB137" s="276"/>
      <c r="AC137" s="280"/>
    </row>
    <row r="138" spans="4:29" ht="12.75">
      <c r="D138" s="438">
        <v>128</v>
      </c>
      <c r="E138" s="62" t="s">
        <v>122</v>
      </c>
      <c r="F138" s="63">
        <f t="shared" si="21"/>
        <v>249.329</v>
      </c>
      <c r="G138" s="75">
        <f t="shared" si="21"/>
        <v>243.23000000000002</v>
      </c>
      <c r="H138" s="65">
        <f t="shared" si="21"/>
        <v>180.057</v>
      </c>
      <c r="I138" s="66">
        <f t="shared" si="21"/>
        <v>6.099</v>
      </c>
      <c r="J138" s="67">
        <f>+K138+M138</f>
        <v>47.743</v>
      </c>
      <c r="K138" s="65">
        <v>44.744</v>
      </c>
      <c r="L138" s="65">
        <v>32.588</v>
      </c>
      <c r="M138" s="68">
        <v>2.999</v>
      </c>
      <c r="N138" s="85"/>
      <c r="O138" s="65"/>
      <c r="P138" s="65"/>
      <c r="Q138" s="70"/>
      <c r="R138" s="67">
        <f>+S138+U138</f>
        <v>200.494</v>
      </c>
      <c r="S138" s="65">
        <v>197.394</v>
      </c>
      <c r="T138" s="65">
        <v>147.233</v>
      </c>
      <c r="U138" s="68">
        <v>3.1</v>
      </c>
      <c r="V138" s="63">
        <f t="shared" si="19"/>
        <v>1.092</v>
      </c>
      <c r="W138" s="65">
        <v>1.092</v>
      </c>
      <c r="X138" s="65">
        <v>0.236</v>
      </c>
      <c r="Y138" s="66"/>
      <c r="Z138" s="279"/>
      <c r="AA138" s="276"/>
      <c r="AB138" s="276"/>
      <c r="AC138" s="280"/>
    </row>
    <row r="139" spans="4:29" ht="12.75">
      <c r="D139" s="439">
        <v>129</v>
      </c>
      <c r="E139" s="463" t="s">
        <v>217</v>
      </c>
      <c r="F139" s="63">
        <f t="shared" si="21"/>
        <v>14.016</v>
      </c>
      <c r="G139" s="75">
        <f t="shared" si="21"/>
        <v>13.016</v>
      </c>
      <c r="H139" s="65">
        <f t="shared" si="21"/>
        <v>8.819</v>
      </c>
      <c r="I139" s="66">
        <f t="shared" si="21"/>
        <v>1</v>
      </c>
      <c r="J139" s="67"/>
      <c r="K139" s="65"/>
      <c r="L139" s="65"/>
      <c r="M139" s="72"/>
      <c r="N139" s="85">
        <f>O139+Q139</f>
        <v>0.7</v>
      </c>
      <c r="O139" s="65">
        <v>0.7</v>
      </c>
      <c r="P139" s="65"/>
      <c r="Q139" s="70"/>
      <c r="R139" s="67">
        <f>+S139+U139</f>
        <v>13.316</v>
      </c>
      <c r="S139" s="65">
        <v>12.316</v>
      </c>
      <c r="T139" s="65">
        <v>8.819</v>
      </c>
      <c r="U139" s="68">
        <v>1</v>
      </c>
      <c r="V139" s="63"/>
      <c r="W139" s="65"/>
      <c r="X139" s="65"/>
      <c r="Y139" s="275"/>
      <c r="Z139" s="279"/>
      <c r="AA139" s="276"/>
      <c r="AB139" s="276"/>
      <c r="AC139" s="280"/>
    </row>
    <row r="140" spans="4:29" ht="12.75">
      <c r="D140" s="439">
        <v>130</v>
      </c>
      <c r="E140" s="62" t="s">
        <v>393</v>
      </c>
      <c r="F140" s="63">
        <f t="shared" si="21"/>
        <v>345.984</v>
      </c>
      <c r="G140" s="75">
        <f t="shared" si="21"/>
        <v>345.984</v>
      </c>
      <c r="H140" s="65">
        <f t="shared" si="21"/>
        <v>229.79399999999998</v>
      </c>
      <c r="I140" s="66"/>
      <c r="J140" s="67">
        <f t="shared" si="22"/>
        <v>196.8</v>
      </c>
      <c r="K140" s="65">
        <v>196.8</v>
      </c>
      <c r="L140" s="65">
        <v>124.196</v>
      </c>
      <c r="M140" s="72"/>
      <c r="N140" s="85">
        <f>O140+Q140</f>
        <v>1.17</v>
      </c>
      <c r="O140" s="65">
        <v>1.17</v>
      </c>
      <c r="P140" s="65">
        <v>0.887</v>
      </c>
      <c r="Q140" s="70"/>
      <c r="R140" s="67">
        <f t="shared" si="18"/>
        <v>139.917</v>
      </c>
      <c r="S140" s="65">
        <v>139.917</v>
      </c>
      <c r="T140" s="65">
        <v>104.711</v>
      </c>
      <c r="U140" s="68"/>
      <c r="V140" s="63">
        <f t="shared" si="19"/>
        <v>8.097</v>
      </c>
      <c r="W140" s="65">
        <v>8.097</v>
      </c>
      <c r="X140" s="65"/>
      <c r="Y140" s="66"/>
      <c r="Z140" s="279"/>
      <c r="AA140" s="276"/>
      <c r="AB140" s="276"/>
      <c r="AC140" s="280"/>
    </row>
    <row r="141" spans="4:29" ht="12.75">
      <c r="D141" s="440">
        <v>131</v>
      </c>
      <c r="E141" s="62" t="s">
        <v>92</v>
      </c>
      <c r="F141" s="63">
        <f>+J141+N141+R141+V141+Z141</f>
        <v>1754.006</v>
      </c>
      <c r="G141" s="63">
        <f>+K141+O141+S141+W141+AA141</f>
        <v>1749.8509999999999</v>
      </c>
      <c r="H141" s="63">
        <f>+L141+P141+T141+X141+AB141</f>
        <v>1145.465</v>
      </c>
      <c r="I141" s="66">
        <f t="shared" si="21"/>
        <v>4.154999999999999</v>
      </c>
      <c r="J141" s="67">
        <f>+K141+M141</f>
        <v>698.726</v>
      </c>
      <c r="K141" s="65">
        <v>695.426</v>
      </c>
      <c r="L141" s="65">
        <v>404.847</v>
      </c>
      <c r="M141" s="68">
        <v>3.3</v>
      </c>
      <c r="N141" s="85">
        <f>O141+Q141</f>
        <v>4.68</v>
      </c>
      <c r="O141" s="65">
        <v>4.68</v>
      </c>
      <c r="P141" s="65">
        <v>3.549</v>
      </c>
      <c r="Q141" s="70"/>
      <c r="R141" s="67">
        <f>S141+U141</f>
        <v>984.849</v>
      </c>
      <c r="S141" s="65">
        <v>984.849</v>
      </c>
      <c r="T141" s="65">
        <v>737.069</v>
      </c>
      <c r="U141" s="68"/>
      <c r="V141" s="63">
        <f>+W141+Y141</f>
        <v>63.915</v>
      </c>
      <c r="W141" s="65">
        <v>63.06</v>
      </c>
      <c r="X141" s="65"/>
      <c r="Y141" s="66">
        <v>0.855</v>
      </c>
      <c r="Z141" s="289">
        <f>AA141</f>
        <v>1.836</v>
      </c>
      <c r="AA141" s="286">
        <v>1.836</v>
      </c>
      <c r="AB141" s="276"/>
      <c r="AC141" s="280"/>
    </row>
    <row r="142" spans="4:29" ht="12.75">
      <c r="D142" s="440">
        <v>132</v>
      </c>
      <c r="E142" s="62" t="s">
        <v>219</v>
      </c>
      <c r="F142" s="63">
        <f t="shared" si="21"/>
        <v>92.297</v>
      </c>
      <c r="G142" s="75">
        <f t="shared" si="21"/>
        <v>91.667</v>
      </c>
      <c r="H142" s="65">
        <f t="shared" si="21"/>
        <v>50.722</v>
      </c>
      <c r="I142" s="66">
        <f t="shared" si="21"/>
        <v>0.63</v>
      </c>
      <c r="J142" s="67">
        <f>+K142+M142</f>
        <v>90.68599999999999</v>
      </c>
      <c r="K142" s="65">
        <v>90.056</v>
      </c>
      <c r="L142" s="65">
        <v>50.722</v>
      </c>
      <c r="M142" s="68">
        <v>0.63</v>
      </c>
      <c r="N142" s="85"/>
      <c r="O142" s="65"/>
      <c r="P142" s="65"/>
      <c r="Q142" s="66"/>
      <c r="R142" s="67"/>
      <c r="S142" s="65"/>
      <c r="T142" s="65"/>
      <c r="U142" s="68"/>
      <c r="V142" s="63">
        <f>+W142+Y142</f>
        <v>1.611</v>
      </c>
      <c r="W142" s="65">
        <v>1.611</v>
      </c>
      <c r="X142" s="65"/>
      <c r="Y142" s="66"/>
      <c r="Z142" s="289"/>
      <c r="AA142" s="276"/>
      <c r="AB142" s="276"/>
      <c r="AC142" s="280"/>
    </row>
    <row r="143" spans="4:29" ht="12.75">
      <c r="D143" s="438">
        <v>133</v>
      </c>
      <c r="E143" s="62" t="s">
        <v>220</v>
      </c>
      <c r="F143" s="63">
        <f>+J143+N143+R143+V143+Z143</f>
        <v>1225.9759999999999</v>
      </c>
      <c r="G143" s="63">
        <f>+K143+O143+S143+W143+AA143</f>
        <v>1214.242</v>
      </c>
      <c r="H143" s="63">
        <f>+L143+P143+T143+X143+AB143</f>
        <v>831.859</v>
      </c>
      <c r="I143" s="66">
        <f t="shared" si="21"/>
        <v>11.734</v>
      </c>
      <c r="J143" s="67">
        <f>+K143+M143</f>
        <v>305.973</v>
      </c>
      <c r="K143" s="65">
        <v>297.839</v>
      </c>
      <c r="L143" s="65">
        <v>183.226</v>
      </c>
      <c r="M143" s="68">
        <v>8.134</v>
      </c>
      <c r="N143" s="85"/>
      <c r="O143" s="65"/>
      <c r="P143" s="65"/>
      <c r="Q143" s="70"/>
      <c r="R143" s="67">
        <f>S143+U143</f>
        <v>873.258</v>
      </c>
      <c r="S143" s="65">
        <v>869.658</v>
      </c>
      <c r="T143" s="65">
        <v>648.633</v>
      </c>
      <c r="U143" s="68">
        <v>3.6</v>
      </c>
      <c r="V143" s="63">
        <f t="shared" si="19"/>
        <v>35.126</v>
      </c>
      <c r="W143" s="65">
        <v>35.126</v>
      </c>
      <c r="X143" s="65"/>
      <c r="Y143" s="66"/>
      <c r="Z143" s="289">
        <f>AA143</f>
        <v>11.619</v>
      </c>
      <c r="AA143" s="286">
        <v>11.619</v>
      </c>
      <c r="AB143" s="276"/>
      <c r="AC143" s="280"/>
    </row>
    <row r="144" spans="4:29" ht="12.75">
      <c r="D144" s="438">
        <v>134</v>
      </c>
      <c r="E144" s="62" t="s">
        <v>93</v>
      </c>
      <c r="F144" s="63">
        <f t="shared" si="21"/>
        <v>773.5840000000001</v>
      </c>
      <c r="G144" s="75">
        <f t="shared" si="21"/>
        <v>773.5840000000001</v>
      </c>
      <c r="H144" s="65">
        <f t="shared" si="21"/>
        <v>499.44499999999994</v>
      </c>
      <c r="I144" s="66"/>
      <c r="J144" s="67">
        <f>+K144+M144</f>
        <v>295.184</v>
      </c>
      <c r="K144" s="65">
        <v>295.184</v>
      </c>
      <c r="L144" s="65">
        <v>156.427</v>
      </c>
      <c r="M144" s="68"/>
      <c r="N144" s="85"/>
      <c r="O144" s="65"/>
      <c r="P144" s="65"/>
      <c r="Q144" s="70"/>
      <c r="R144" s="67">
        <f t="shared" si="18"/>
        <v>458.4</v>
      </c>
      <c r="S144" s="65">
        <v>458.4</v>
      </c>
      <c r="T144" s="65">
        <v>343.018</v>
      </c>
      <c r="U144" s="68"/>
      <c r="V144" s="63">
        <f>+W144+Y144</f>
        <v>20</v>
      </c>
      <c r="W144" s="65">
        <v>20</v>
      </c>
      <c r="X144" s="65"/>
      <c r="Y144" s="66"/>
      <c r="Z144" s="289"/>
      <c r="AA144" s="276"/>
      <c r="AB144" s="276"/>
      <c r="AC144" s="280"/>
    </row>
    <row r="145" spans="4:29" ht="12.75">
      <c r="D145" s="439">
        <v>135</v>
      </c>
      <c r="E145" s="62" t="s">
        <v>221</v>
      </c>
      <c r="F145" s="63">
        <f aca="true" t="shared" si="23" ref="F145:I146">J145+N145+R145+V145</f>
        <v>42.244</v>
      </c>
      <c r="G145" s="75">
        <f t="shared" si="23"/>
        <v>42.244</v>
      </c>
      <c r="H145" s="65">
        <f t="shared" si="23"/>
        <v>28.803</v>
      </c>
      <c r="I145" s="66"/>
      <c r="J145" s="67">
        <f>K145+M145</f>
        <v>33.16</v>
      </c>
      <c r="K145" s="65">
        <v>33.16</v>
      </c>
      <c r="L145" s="65">
        <v>24.834</v>
      </c>
      <c r="M145" s="68"/>
      <c r="N145" s="85"/>
      <c r="O145" s="65"/>
      <c r="P145" s="65"/>
      <c r="Q145" s="66"/>
      <c r="R145" s="67"/>
      <c r="S145" s="65"/>
      <c r="T145" s="65"/>
      <c r="U145" s="68"/>
      <c r="V145" s="63">
        <f t="shared" si="19"/>
        <v>9.084</v>
      </c>
      <c r="W145" s="65">
        <v>9.084</v>
      </c>
      <c r="X145" s="65">
        <v>3.969</v>
      </c>
      <c r="Y145" s="66"/>
      <c r="Z145" s="289"/>
      <c r="AA145" s="276"/>
      <c r="AB145" s="276"/>
      <c r="AC145" s="280"/>
    </row>
    <row r="146" spans="4:29" ht="12.75">
      <c r="D146" s="439">
        <v>136</v>
      </c>
      <c r="E146" s="62" t="s">
        <v>222</v>
      </c>
      <c r="F146" s="63">
        <f>J146+N146+R146+V146+Z146</f>
        <v>415.89000000000004</v>
      </c>
      <c r="G146" s="63">
        <f>K146+O146+S146+W146+AA146</f>
        <v>415.24100000000004</v>
      </c>
      <c r="H146" s="63">
        <f>L146+P146+T146+X146+AB146</f>
        <v>266.938</v>
      </c>
      <c r="I146" s="66">
        <f t="shared" si="23"/>
        <v>0.649</v>
      </c>
      <c r="J146" s="67">
        <f>K146+M146</f>
        <v>195.348</v>
      </c>
      <c r="K146" s="65">
        <v>195.348</v>
      </c>
      <c r="L146" s="65">
        <v>120.039</v>
      </c>
      <c r="M146" s="68"/>
      <c r="N146" s="85">
        <f>O146+Q146</f>
        <v>2.327</v>
      </c>
      <c r="O146" s="65">
        <v>2.327</v>
      </c>
      <c r="P146" s="65">
        <v>1.765</v>
      </c>
      <c r="Q146" s="70"/>
      <c r="R146" s="67">
        <f t="shared" si="18"/>
        <v>193.497</v>
      </c>
      <c r="S146" s="65">
        <v>193.497</v>
      </c>
      <c r="T146" s="65">
        <v>145.134</v>
      </c>
      <c r="U146" s="68"/>
      <c r="V146" s="63">
        <f>+W146+Y146</f>
        <v>17.23</v>
      </c>
      <c r="W146" s="65">
        <v>16.581</v>
      </c>
      <c r="X146" s="65"/>
      <c r="Y146" s="66">
        <v>0.649</v>
      </c>
      <c r="Z146" s="289">
        <f>AA146</f>
        <v>7.488</v>
      </c>
      <c r="AA146" s="286">
        <v>7.488</v>
      </c>
      <c r="AB146" s="276"/>
      <c r="AC146" s="280"/>
    </row>
    <row r="147" spans="4:29" ht="12.75">
      <c r="D147" s="440">
        <v>137</v>
      </c>
      <c r="E147" s="62" t="s">
        <v>94</v>
      </c>
      <c r="F147" s="63">
        <f aca="true" t="shared" si="24" ref="F147:I149">+J147+N147+R147+V147</f>
        <v>680.516</v>
      </c>
      <c r="G147" s="75">
        <f t="shared" si="24"/>
        <v>680.516</v>
      </c>
      <c r="H147" s="65">
        <f t="shared" si="24"/>
        <v>431.565</v>
      </c>
      <c r="I147" s="66"/>
      <c r="J147" s="67">
        <f>+K147+M147</f>
        <v>259.113</v>
      </c>
      <c r="K147" s="65">
        <v>259.113</v>
      </c>
      <c r="L147" s="65">
        <v>126.63</v>
      </c>
      <c r="M147" s="68"/>
      <c r="N147" s="85"/>
      <c r="O147" s="65"/>
      <c r="P147" s="65"/>
      <c r="Q147" s="70"/>
      <c r="R147" s="67">
        <f t="shared" si="18"/>
        <v>407.191</v>
      </c>
      <c r="S147" s="96">
        <v>407.191</v>
      </c>
      <c r="T147" s="65">
        <v>304.935</v>
      </c>
      <c r="U147" s="68"/>
      <c r="V147" s="63">
        <f t="shared" si="19"/>
        <v>14.212</v>
      </c>
      <c r="W147" s="65">
        <v>14.212</v>
      </c>
      <c r="X147" s="65"/>
      <c r="Y147" s="66"/>
      <c r="Z147" s="279"/>
      <c r="AA147" s="276"/>
      <c r="AB147" s="276"/>
      <c r="AC147" s="280"/>
    </row>
    <row r="148" spans="4:29" ht="12.75">
      <c r="D148" s="440">
        <v>138</v>
      </c>
      <c r="E148" s="464" t="s">
        <v>223</v>
      </c>
      <c r="F148" s="63">
        <f t="shared" si="24"/>
        <v>151.916</v>
      </c>
      <c r="G148" s="75">
        <f t="shared" si="24"/>
        <v>150.39600000000002</v>
      </c>
      <c r="H148" s="65">
        <f t="shared" si="24"/>
        <v>84.056</v>
      </c>
      <c r="I148" s="66">
        <f t="shared" si="24"/>
        <v>1.52</v>
      </c>
      <c r="J148" s="67">
        <f>+K148+M148</f>
        <v>100.679</v>
      </c>
      <c r="K148" s="65">
        <v>99.159</v>
      </c>
      <c r="L148" s="65">
        <v>50.858</v>
      </c>
      <c r="M148" s="68">
        <v>1.52</v>
      </c>
      <c r="N148" s="85"/>
      <c r="O148" s="65"/>
      <c r="P148" s="65"/>
      <c r="Q148" s="66"/>
      <c r="R148" s="67">
        <f t="shared" si="18"/>
        <v>44.892</v>
      </c>
      <c r="S148" s="65">
        <v>44.892</v>
      </c>
      <c r="T148" s="65">
        <v>33.198</v>
      </c>
      <c r="U148" s="68"/>
      <c r="V148" s="63">
        <f t="shared" si="19"/>
        <v>6.345</v>
      </c>
      <c r="W148" s="65">
        <v>6.345</v>
      </c>
      <c r="X148" s="65"/>
      <c r="Y148" s="66"/>
      <c r="Z148" s="279"/>
      <c r="AA148" s="276"/>
      <c r="AB148" s="276"/>
      <c r="AC148" s="280"/>
    </row>
    <row r="149" spans="4:29" ht="12.75">
      <c r="D149" s="438">
        <v>139</v>
      </c>
      <c r="E149" s="62" t="s">
        <v>224</v>
      </c>
      <c r="F149" s="63">
        <f t="shared" si="24"/>
        <v>41.339</v>
      </c>
      <c r="G149" s="75">
        <f t="shared" si="24"/>
        <v>41.339</v>
      </c>
      <c r="H149" s="65">
        <f t="shared" si="24"/>
        <v>28.078000000000003</v>
      </c>
      <c r="I149" s="66"/>
      <c r="J149" s="67">
        <f>+K149</f>
        <v>39.659</v>
      </c>
      <c r="K149" s="65">
        <v>39.659</v>
      </c>
      <c r="L149" s="65">
        <v>27.382</v>
      </c>
      <c r="M149" s="68"/>
      <c r="N149" s="85"/>
      <c r="O149" s="65"/>
      <c r="P149" s="65"/>
      <c r="Q149" s="66"/>
      <c r="R149" s="67"/>
      <c r="S149" s="65"/>
      <c r="T149" s="65"/>
      <c r="U149" s="68"/>
      <c r="V149" s="63">
        <f t="shared" si="19"/>
        <v>1.68</v>
      </c>
      <c r="W149" s="65">
        <v>1.68</v>
      </c>
      <c r="X149" s="65">
        <v>0.696</v>
      </c>
      <c r="Y149" s="66"/>
      <c r="Z149" s="279"/>
      <c r="AA149" s="276"/>
      <c r="AB149" s="276"/>
      <c r="AC149" s="280"/>
    </row>
    <row r="150" spans="4:29" ht="12.75">
      <c r="D150" s="438">
        <v>140</v>
      </c>
      <c r="E150" s="62" t="s">
        <v>95</v>
      </c>
      <c r="F150" s="63">
        <f>J150+N150+R150+V150+Z150</f>
        <v>640.205</v>
      </c>
      <c r="G150" s="63">
        <f>K150+O150+S150+W150+AA150</f>
        <v>639.076</v>
      </c>
      <c r="H150" s="63">
        <f>L150+P150+T150+X150+AB150</f>
        <v>410.103</v>
      </c>
      <c r="I150" s="66">
        <f>+M150+Q150+U150+Y150</f>
        <v>1.129</v>
      </c>
      <c r="J150" s="67">
        <f>K150+M150</f>
        <v>212.582</v>
      </c>
      <c r="K150" s="65">
        <v>211.453</v>
      </c>
      <c r="L150" s="65">
        <v>113.244</v>
      </c>
      <c r="M150" s="68">
        <v>1.129</v>
      </c>
      <c r="N150" s="85">
        <f>O150+Q150</f>
        <v>1.164</v>
      </c>
      <c r="O150" s="65">
        <v>1.164</v>
      </c>
      <c r="P150" s="65">
        <v>0.883</v>
      </c>
      <c r="Q150" s="70"/>
      <c r="R150" s="67">
        <f t="shared" si="18"/>
        <v>396.884</v>
      </c>
      <c r="S150" s="65">
        <v>396.884</v>
      </c>
      <c r="T150" s="65">
        <v>295.931</v>
      </c>
      <c r="U150" s="68"/>
      <c r="V150" s="63">
        <f t="shared" si="19"/>
        <v>23.628</v>
      </c>
      <c r="W150" s="65">
        <v>23.628</v>
      </c>
      <c r="X150" s="65">
        <v>0.045</v>
      </c>
      <c r="Y150" s="66"/>
      <c r="Z150" s="289">
        <f>AA150</f>
        <v>5.947</v>
      </c>
      <c r="AA150" s="286">
        <v>5.947</v>
      </c>
      <c r="AB150" s="286"/>
      <c r="AC150" s="280"/>
    </row>
    <row r="151" spans="4:29" ht="12.75">
      <c r="D151" s="439">
        <v>141</v>
      </c>
      <c r="E151" s="62" t="s">
        <v>225</v>
      </c>
      <c r="F151" s="63">
        <f>J151+N151+R151+V151</f>
        <v>34.827999999999996</v>
      </c>
      <c r="G151" s="75">
        <f>K151+O151+S151+W151</f>
        <v>34.827999999999996</v>
      </c>
      <c r="H151" s="65">
        <f>L151+P151+T151+X151</f>
        <v>26.175</v>
      </c>
      <c r="I151" s="66"/>
      <c r="J151" s="67">
        <f>K151+M151</f>
        <v>33.412</v>
      </c>
      <c r="K151" s="65">
        <v>33.412</v>
      </c>
      <c r="L151" s="65">
        <v>25.55</v>
      </c>
      <c r="M151" s="68"/>
      <c r="N151" s="85"/>
      <c r="O151" s="65"/>
      <c r="P151" s="65"/>
      <c r="Q151" s="66"/>
      <c r="R151" s="67"/>
      <c r="S151" s="65"/>
      <c r="T151" s="65"/>
      <c r="U151" s="68"/>
      <c r="V151" s="63">
        <f t="shared" si="19"/>
        <v>1.416</v>
      </c>
      <c r="W151" s="65">
        <v>1.416</v>
      </c>
      <c r="X151" s="65">
        <v>0.625</v>
      </c>
      <c r="Y151" s="66"/>
      <c r="Z151" s="289"/>
      <c r="AA151" s="276"/>
      <c r="AB151" s="276"/>
      <c r="AC151" s="280"/>
    </row>
    <row r="152" spans="4:29" ht="12.75">
      <c r="D152" s="439">
        <v>142</v>
      </c>
      <c r="E152" s="62" t="s">
        <v>226</v>
      </c>
      <c r="F152" s="63">
        <f>+J152+N152+R152+V152+Z152</f>
        <v>848.92</v>
      </c>
      <c r="G152" s="63">
        <f>+K152+O152+S152+W152+AA152</f>
        <v>848.92</v>
      </c>
      <c r="H152" s="63">
        <f>+L152+P152+T152+X152+AB152</f>
        <v>495.28700000000003</v>
      </c>
      <c r="I152" s="66"/>
      <c r="J152" s="67">
        <f aca="true" t="shared" si="25" ref="J152:J160">+K152</f>
        <v>384.928</v>
      </c>
      <c r="K152" s="65">
        <v>384.928</v>
      </c>
      <c r="L152" s="65">
        <v>168.584</v>
      </c>
      <c r="M152" s="72"/>
      <c r="N152" s="85">
        <f>O152+Q152</f>
        <v>1.164</v>
      </c>
      <c r="O152" s="65">
        <v>1.164</v>
      </c>
      <c r="P152" s="65">
        <v>0.883</v>
      </c>
      <c r="Q152" s="70"/>
      <c r="R152" s="67">
        <f t="shared" si="18"/>
        <v>436.907</v>
      </c>
      <c r="S152" s="185">
        <v>436.907</v>
      </c>
      <c r="T152" s="65">
        <v>325.82</v>
      </c>
      <c r="U152" s="72"/>
      <c r="V152" s="63">
        <f t="shared" si="19"/>
        <v>23.925</v>
      </c>
      <c r="W152" s="65">
        <v>23.925</v>
      </c>
      <c r="X152" s="65"/>
      <c r="Y152" s="66"/>
      <c r="Z152" s="289">
        <f>AA152</f>
        <v>1.996</v>
      </c>
      <c r="AA152" s="286">
        <v>1.996</v>
      </c>
      <c r="AB152" s="276"/>
      <c r="AC152" s="280"/>
    </row>
    <row r="153" spans="4:29" ht="24.75" customHeight="1">
      <c r="D153" s="440">
        <v>143</v>
      </c>
      <c r="E153" s="465" t="s">
        <v>394</v>
      </c>
      <c r="F153" s="63">
        <f aca="true" t="shared" si="26" ref="F153:H160">+J153+N153+R153+V153</f>
        <v>28.219</v>
      </c>
      <c r="G153" s="393">
        <f t="shared" si="26"/>
        <v>28.219</v>
      </c>
      <c r="H153" s="65">
        <f t="shared" si="26"/>
        <v>21.037</v>
      </c>
      <c r="I153" s="66"/>
      <c r="J153" s="67">
        <f t="shared" si="25"/>
        <v>14.185</v>
      </c>
      <c r="K153" s="65">
        <v>14.185</v>
      </c>
      <c r="L153" s="65">
        <v>10.519</v>
      </c>
      <c r="M153" s="72"/>
      <c r="N153" s="85"/>
      <c r="O153" s="65"/>
      <c r="P153" s="65"/>
      <c r="Q153" s="70"/>
      <c r="R153" s="67">
        <f t="shared" si="18"/>
        <v>14.034</v>
      </c>
      <c r="S153" s="185">
        <v>14.034</v>
      </c>
      <c r="T153" s="65">
        <v>10.518</v>
      </c>
      <c r="U153" s="72"/>
      <c r="V153" s="63"/>
      <c r="W153" s="65"/>
      <c r="X153" s="65"/>
      <c r="Y153" s="66"/>
      <c r="Z153" s="279"/>
      <c r="AA153" s="276"/>
      <c r="AB153" s="276"/>
      <c r="AC153" s="280"/>
    </row>
    <row r="154" spans="4:29" ht="12.75">
      <c r="D154" s="440">
        <v>144</v>
      </c>
      <c r="E154" s="62" t="s">
        <v>112</v>
      </c>
      <c r="F154" s="63">
        <f aca="true" t="shared" si="27" ref="F154:H155">+J154+N154+R154+V154+Z154</f>
        <v>327.01000000000005</v>
      </c>
      <c r="G154" s="63">
        <f t="shared" si="27"/>
        <v>327.01000000000005</v>
      </c>
      <c r="H154" s="63">
        <f t="shared" si="27"/>
        <v>210.575</v>
      </c>
      <c r="I154" s="66"/>
      <c r="J154" s="67">
        <f>K154+M154</f>
        <v>23.503</v>
      </c>
      <c r="K154" s="65">
        <v>23.503</v>
      </c>
      <c r="L154" s="65">
        <v>4.833</v>
      </c>
      <c r="M154" s="68"/>
      <c r="N154" s="85">
        <f>O154+Q154</f>
        <v>137.27</v>
      </c>
      <c r="O154" s="65">
        <v>137.27</v>
      </c>
      <c r="P154" s="73">
        <v>83.48</v>
      </c>
      <c r="Q154" s="66"/>
      <c r="R154" s="67">
        <f t="shared" si="18"/>
        <v>161.696</v>
      </c>
      <c r="S154" s="65">
        <v>161.696</v>
      </c>
      <c r="T154" s="65">
        <v>122.262</v>
      </c>
      <c r="U154" s="68"/>
      <c r="V154" s="63">
        <f t="shared" si="19"/>
        <v>4.266</v>
      </c>
      <c r="W154" s="65">
        <v>4.266</v>
      </c>
      <c r="X154" s="65"/>
      <c r="Y154" s="66"/>
      <c r="Z154" s="289">
        <f>AA154</f>
        <v>0.275</v>
      </c>
      <c r="AA154" s="286">
        <v>0.275</v>
      </c>
      <c r="AB154" s="276"/>
      <c r="AC154" s="280"/>
    </row>
    <row r="155" spans="4:29" ht="12.75">
      <c r="D155" s="438">
        <v>145</v>
      </c>
      <c r="E155" s="62" t="s">
        <v>227</v>
      </c>
      <c r="F155" s="63">
        <f t="shared" si="27"/>
        <v>420.836</v>
      </c>
      <c r="G155" s="63">
        <f t="shared" si="27"/>
        <v>420.836</v>
      </c>
      <c r="H155" s="63">
        <f t="shared" si="27"/>
        <v>298.97200000000004</v>
      </c>
      <c r="I155" s="66"/>
      <c r="J155" s="67">
        <f t="shared" si="25"/>
        <v>362.457</v>
      </c>
      <c r="K155" s="185">
        <v>362.457</v>
      </c>
      <c r="L155" s="65">
        <v>264.66</v>
      </c>
      <c r="M155" s="72"/>
      <c r="N155" s="85">
        <f>O155+Q155</f>
        <v>3.199</v>
      </c>
      <c r="O155" s="65">
        <v>3.199</v>
      </c>
      <c r="P155" s="65">
        <v>2.452</v>
      </c>
      <c r="Q155" s="70"/>
      <c r="R155" s="67">
        <f t="shared" si="18"/>
        <v>24.822</v>
      </c>
      <c r="S155" s="65">
        <v>24.822</v>
      </c>
      <c r="T155" s="65">
        <v>19.023</v>
      </c>
      <c r="U155" s="68"/>
      <c r="V155" s="63">
        <f>+W155+Y155</f>
        <v>30.358</v>
      </c>
      <c r="W155" s="65">
        <v>30.358</v>
      </c>
      <c r="X155" s="65">
        <v>12.837</v>
      </c>
      <c r="Y155" s="66"/>
      <c r="Z155" s="80"/>
      <c r="AA155" s="290"/>
      <c r="AB155" s="290"/>
      <c r="AC155" s="280"/>
    </row>
    <row r="156" spans="4:29" ht="12.75">
      <c r="D156" s="438">
        <v>146</v>
      </c>
      <c r="E156" s="62" t="s">
        <v>105</v>
      </c>
      <c r="F156" s="63">
        <f t="shared" si="26"/>
        <v>127.08400000000002</v>
      </c>
      <c r="G156" s="75">
        <f t="shared" si="26"/>
        <v>127.08400000000002</v>
      </c>
      <c r="H156" s="65">
        <f t="shared" si="26"/>
        <v>89.127</v>
      </c>
      <c r="I156" s="66"/>
      <c r="J156" s="67">
        <f t="shared" si="25"/>
        <v>98.415</v>
      </c>
      <c r="K156" s="185">
        <v>98.415</v>
      </c>
      <c r="L156" s="65">
        <v>72.407</v>
      </c>
      <c r="M156" s="72"/>
      <c r="N156" s="85"/>
      <c r="O156" s="65"/>
      <c r="P156" s="65"/>
      <c r="Q156" s="70"/>
      <c r="R156" s="67">
        <f t="shared" si="18"/>
        <v>13.775</v>
      </c>
      <c r="S156" s="65">
        <v>13.775</v>
      </c>
      <c r="T156" s="65">
        <v>10.557</v>
      </c>
      <c r="U156" s="68"/>
      <c r="V156" s="63">
        <f>W156+Y156</f>
        <v>14.894</v>
      </c>
      <c r="W156" s="65">
        <v>14.894</v>
      </c>
      <c r="X156" s="65">
        <v>6.163</v>
      </c>
      <c r="Y156" s="66"/>
      <c r="Z156" s="67"/>
      <c r="AA156" s="276"/>
      <c r="AB156" s="276"/>
      <c r="AC156" s="280"/>
    </row>
    <row r="157" spans="4:29" ht="12.75">
      <c r="D157" s="439">
        <v>147</v>
      </c>
      <c r="E157" s="97" t="s">
        <v>96</v>
      </c>
      <c r="F157" s="63">
        <f>+J157+N157+R157+V157+Z157</f>
        <v>105.15899999999999</v>
      </c>
      <c r="G157" s="63">
        <f>+K157+O157+S157+W157+AA157</f>
        <v>104.07999999999998</v>
      </c>
      <c r="H157" s="63">
        <f>+L157+P157+T157+X157+AB157</f>
        <v>47.018</v>
      </c>
      <c r="I157" s="149">
        <f>+M157+Q157+U157+Y157+AC157</f>
        <v>1.079</v>
      </c>
      <c r="J157" s="67">
        <f t="shared" si="25"/>
        <v>66.633</v>
      </c>
      <c r="K157" s="65">
        <v>66.633</v>
      </c>
      <c r="L157" s="65">
        <v>47.018</v>
      </c>
      <c r="M157" s="72"/>
      <c r="N157" s="85"/>
      <c r="O157" s="65"/>
      <c r="P157" s="65"/>
      <c r="Q157" s="70"/>
      <c r="R157" s="67"/>
      <c r="S157" s="65"/>
      <c r="T157" s="65"/>
      <c r="U157" s="68"/>
      <c r="V157" s="63">
        <f>W157+Y157</f>
        <v>24.349</v>
      </c>
      <c r="W157" s="65">
        <v>23.27</v>
      </c>
      <c r="X157" s="65"/>
      <c r="Y157" s="66">
        <v>1.079</v>
      </c>
      <c r="Z157" s="289">
        <f>AA157</f>
        <v>14.177</v>
      </c>
      <c r="AA157" s="286">
        <v>14.177</v>
      </c>
      <c r="AB157" s="276"/>
      <c r="AC157" s="280"/>
    </row>
    <row r="158" spans="4:29" ht="12.75" customHeight="1">
      <c r="D158" s="439">
        <v>148</v>
      </c>
      <c r="E158" s="97" t="s">
        <v>97</v>
      </c>
      <c r="F158" s="63">
        <f t="shared" si="26"/>
        <v>96.04700000000001</v>
      </c>
      <c r="G158" s="75">
        <f t="shared" si="26"/>
        <v>96.04700000000001</v>
      </c>
      <c r="H158" s="65">
        <f t="shared" si="26"/>
        <v>71.171</v>
      </c>
      <c r="I158" s="66"/>
      <c r="J158" s="67">
        <f t="shared" si="25"/>
        <v>33.477</v>
      </c>
      <c r="K158" s="65">
        <v>33.477</v>
      </c>
      <c r="L158" s="65">
        <v>23.248</v>
      </c>
      <c r="M158" s="72"/>
      <c r="N158" s="85"/>
      <c r="O158" s="65"/>
      <c r="P158" s="65"/>
      <c r="Q158" s="70"/>
      <c r="R158" s="67">
        <f t="shared" si="18"/>
        <v>62.53</v>
      </c>
      <c r="S158" s="65">
        <v>62.53</v>
      </c>
      <c r="T158" s="65">
        <v>47.923</v>
      </c>
      <c r="U158" s="68"/>
      <c r="V158" s="63">
        <f>W158+Y158</f>
        <v>0.04</v>
      </c>
      <c r="W158" s="65">
        <v>0.04</v>
      </c>
      <c r="X158" s="65"/>
      <c r="Y158" s="66"/>
      <c r="Z158" s="67"/>
      <c r="AA158" s="276"/>
      <c r="AB158" s="276"/>
      <c r="AC158" s="280"/>
    </row>
    <row r="159" spans="4:29" ht="12.75">
      <c r="D159" s="440">
        <v>149</v>
      </c>
      <c r="E159" s="84" t="s">
        <v>228</v>
      </c>
      <c r="F159" s="63">
        <f>+J159+N159+R159+V159+Z159</f>
        <v>270.262</v>
      </c>
      <c r="G159" s="63">
        <f>+K159+O159+S159+W159+AA159</f>
        <v>270.262</v>
      </c>
      <c r="H159" s="63">
        <f>+L159+P159+T159+X159+AB159</f>
        <v>168.544</v>
      </c>
      <c r="I159" s="66"/>
      <c r="J159" s="88">
        <f t="shared" si="25"/>
        <v>194.418</v>
      </c>
      <c r="K159" s="86">
        <v>194.418</v>
      </c>
      <c r="L159" s="86">
        <v>122.445</v>
      </c>
      <c r="M159" s="93"/>
      <c r="N159" s="85">
        <f>O159+Q159</f>
        <v>3.068</v>
      </c>
      <c r="O159" s="65">
        <v>3.068</v>
      </c>
      <c r="P159" s="65">
        <v>2.335</v>
      </c>
      <c r="Q159" s="70"/>
      <c r="R159" s="67">
        <f t="shared" si="18"/>
        <v>58.209</v>
      </c>
      <c r="S159" s="65">
        <v>58.209</v>
      </c>
      <c r="T159" s="65">
        <v>42.268</v>
      </c>
      <c r="U159" s="68"/>
      <c r="V159" s="63">
        <f>W159+Y159</f>
        <v>14.567</v>
      </c>
      <c r="W159" s="65">
        <v>14.567</v>
      </c>
      <c r="X159" s="65">
        <v>1.496</v>
      </c>
      <c r="Y159" s="66"/>
      <c r="Z159" s="80"/>
      <c r="AA159" s="290"/>
      <c r="AB159" s="290"/>
      <c r="AC159" s="280"/>
    </row>
    <row r="160" spans="4:29" ht="15" customHeight="1" thickBot="1">
      <c r="D160" s="443">
        <v>150</v>
      </c>
      <c r="E160" s="98" t="s">
        <v>229</v>
      </c>
      <c r="F160" s="99">
        <f t="shared" si="26"/>
        <v>74.799</v>
      </c>
      <c r="G160" s="100">
        <f t="shared" si="26"/>
        <v>74.799</v>
      </c>
      <c r="H160" s="101">
        <f t="shared" si="26"/>
        <v>49.466</v>
      </c>
      <c r="I160" s="102"/>
      <c r="J160" s="103">
        <f t="shared" si="25"/>
        <v>51.249</v>
      </c>
      <c r="K160" s="101">
        <v>51.249</v>
      </c>
      <c r="L160" s="101">
        <v>33.066</v>
      </c>
      <c r="M160" s="104"/>
      <c r="N160" s="99">
        <f>O160</f>
        <v>1.17</v>
      </c>
      <c r="O160" s="101">
        <v>1.17</v>
      </c>
      <c r="P160" s="101">
        <v>0.887</v>
      </c>
      <c r="Q160" s="105"/>
      <c r="R160" s="103">
        <f t="shared" si="18"/>
        <v>20.411</v>
      </c>
      <c r="S160" s="101">
        <v>20.411</v>
      </c>
      <c r="T160" s="101">
        <v>15.513</v>
      </c>
      <c r="U160" s="107"/>
      <c r="V160" s="99">
        <f>W160+Y160</f>
        <v>1.969</v>
      </c>
      <c r="W160" s="106">
        <v>1.969</v>
      </c>
      <c r="X160" s="101"/>
      <c r="Y160" s="102"/>
      <c r="Z160" s="389"/>
      <c r="AA160" s="390"/>
      <c r="AB160" s="390"/>
      <c r="AC160" s="391"/>
    </row>
    <row r="161" spans="4:29" ht="13.5" thickBot="1">
      <c r="D161" s="108">
        <v>151</v>
      </c>
      <c r="E161" s="109" t="s">
        <v>230</v>
      </c>
      <c r="F161" s="178">
        <f>F11+F15+F23+F24+F43+F45+F59+F65+F77+F81+F89+F91+F95+SUM(F106:F160)</f>
        <v>33063.133</v>
      </c>
      <c r="G161" s="110">
        <f>G11+G15+G23+G24+G43+G45+G59+G65+G77+G81+G89+G91+G95+SUM(G106:G160)</f>
        <v>28180.904999999995</v>
      </c>
      <c r="H161" s="110">
        <f>H11+H15+H23+H24+H43+H45+H59+H65+H77+H81+H89+H91+H95+SUM(H106:H160)-0.1</f>
        <v>13162.204000000002</v>
      </c>
      <c r="I161" s="478">
        <f>I11+I15+I23+I24+I43+I45+I59+I65+I77+I81+I89+I91+I95+SUM(I106:I160)</f>
        <v>4882.228</v>
      </c>
      <c r="J161" s="112">
        <f>K161+M161</f>
        <v>18282.833000000002</v>
      </c>
      <c r="K161" s="111">
        <f>K11+K15+K23+K24+K43+K45+K59+K65+K77+K81+K89+K91+K95+SUM(K106:K160)</f>
        <v>17249.972</v>
      </c>
      <c r="L161" s="111">
        <f>L11+L15+L23+L24+L43+L45+L59+L65+L77+L81+L89+L91+L95+SUM(L106:L160)-0.1</f>
        <v>7211.271999999997</v>
      </c>
      <c r="M161" s="115">
        <f>M11+M15+M23+M24+M43+M45+M59+M65+M77+M81+M89+M91+M95+SUM(M106:M160)</f>
        <v>1032.8609999999999</v>
      </c>
      <c r="N161" s="125">
        <f>N15+N24+N65+N91+N95+SUM(N106:N160)</f>
        <v>6118.558999999999</v>
      </c>
      <c r="O161" s="111">
        <f>O15+O24+O65+O91+O95+SUM(O106:O160)</f>
        <v>3439.7870000000003</v>
      </c>
      <c r="P161" s="111">
        <f>P15+P24+P65+P91+P95+SUM(P106:P160)</f>
        <v>1228.3400000000001</v>
      </c>
      <c r="Q161" s="117">
        <f>Q15+Q24+Q65+Q91+Q95+SUM(Q106:Q160)</f>
        <v>2678.772</v>
      </c>
      <c r="R161" s="110">
        <f aca="true" t="shared" si="28" ref="R161:AA161">R11+R15+R23+R24+R43+R45+R59+R65+R77+R81+R89+R91+R95+SUM(R106:R160)</f>
        <v>6117.999999999999</v>
      </c>
      <c r="S161" s="179">
        <f t="shared" si="28"/>
        <v>6110.299999999999</v>
      </c>
      <c r="T161" s="179">
        <f t="shared" si="28"/>
        <v>4555.259999999999</v>
      </c>
      <c r="U161" s="477">
        <f t="shared" si="28"/>
        <v>7.699999999999999</v>
      </c>
      <c r="V161" s="178">
        <f t="shared" si="28"/>
        <v>1035.138</v>
      </c>
      <c r="W161" s="179">
        <f t="shared" si="28"/>
        <v>1012.2199999999999</v>
      </c>
      <c r="X161" s="179">
        <f t="shared" si="28"/>
        <v>167.33199999999997</v>
      </c>
      <c r="Y161" s="113">
        <f t="shared" si="28"/>
        <v>22.918000000000003</v>
      </c>
      <c r="Z161" s="125">
        <f t="shared" si="28"/>
        <v>1508.603</v>
      </c>
      <c r="AA161" s="111">
        <f t="shared" si="28"/>
        <v>368.62600000000003</v>
      </c>
      <c r="AB161" s="111"/>
      <c r="AC161" s="117">
        <f>AC11+AC15+AC23+AC24+AC43+AC45+AC59+AC65+AC77+AC81+AC89+AC91+AC95+SUM(AC106:AC160)</f>
        <v>1139.977</v>
      </c>
    </row>
    <row r="164" ht="12.75">
      <c r="E164" s="13" t="s">
        <v>231</v>
      </c>
    </row>
    <row r="165" ht="12.75">
      <c r="E165" s="13" t="s">
        <v>339</v>
      </c>
    </row>
    <row r="166" ht="12.75">
      <c r="E166" s="119" t="s">
        <v>335</v>
      </c>
    </row>
    <row r="167" ht="12.75">
      <c r="E167" s="13" t="s">
        <v>232</v>
      </c>
    </row>
  </sheetData>
  <sheetProtection/>
  <mergeCells count="29">
    <mergeCell ref="Y9:Y10"/>
    <mergeCell ref="S8:U8"/>
    <mergeCell ref="V8:V10"/>
    <mergeCell ref="W8:Y8"/>
    <mergeCell ref="O9:P9"/>
    <mergeCell ref="Z8:Z10"/>
    <mergeCell ref="S9:T9"/>
    <mergeCell ref="O8:Q8"/>
    <mergeCell ref="R8:R10"/>
    <mergeCell ref="AA8:AC8"/>
    <mergeCell ref="AA9:AB9"/>
    <mergeCell ref="AC9:AC10"/>
    <mergeCell ref="U9:U10"/>
    <mergeCell ref="W9:X9"/>
    <mergeCell ref="D8:D10"/>
    <mergeCell ref="E8:E10"/>
    <mergeCell ref="F8:F10"/>
    <mergeCell ref="G8:I8"/>
    <mergeCell ref="J8:J10"/>
    <mergeCell ref="K8:M8"/>
    <mergeCell ref="G9:H9"/>
    <mergeCell ref="I9:I10"/>
    <mergeCell ref="K9:L9"/>
    <mergeCell ref="M9:M10"/>
    <mergeCell ref="I2:M2"/>
    <mergeCell ref="E5:R5"/>
    <mergeCell ref="F6:L6"/>
    <mergeCell ref="N8:N10"/>
    <mergeCell ref="Q9:Q10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8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44" t="s">
        <v>98</v>
      </c>
    </row>
    <row r="3" spans="3:22" ht="12.75">
      <c r="C3" s="520" t="s">
        <v>336</v>
      </c>
      <c r="D3" s="520"/>
      <c r="E3" s="520"/>
      <c r="F3" s="520"/>
      <c r="G3" s="520"/>
      <c r="H3" s="520"/>
      <c r="I3" s="520"/>
      <c r="J3" s="520"/>
      <c r="P3" s="44"/>
      <c r="R3" s="39" t="s">
        <v>337</v>
      </c>
      <c r="S3" s="11"/>
      <c r="T3" s="11"/>
      <c r="U3" s="12"/>
      <c r="V3" s="12"/>
    </row>
    <row r="4" spans="2:18" ht="12.75">
      <c r="B4" s="120"/>
      <c r="C4" s="520" t="s">
        <v>233</v>
      </c>
      <c r="D4" s="520"/>
      <c r="E4" s="520"/>
      <c r="F4" s="520"/>
      <c r="G4" s="520"/>
      <c r="H4" s="520"/>
      <c r="I4" s="520"/>
      <c r="P4" s="39"/>
      <c r="Q4" s="11"/>
      <c r="R4" s="44" t="s">
        <v>234</v>
      </c>
    </row>
    <row r="5" spans="16:20" ht="13.5" thickBot="1">
      <c r="P5" s="44"/>
      <c r="T5" s="23" t="s">
        <v>235</v>
      </c>
    </row>
    <row r="6" spans="1:22" ht="12.75">
      <c r="A6" s="532"/>
      <c r="B6" s="533" t="s">
        <v>138</v>
      </c>
      <c r="C6" s="536" t="s">
        <v>139</v>
      </c>
      <c r="D6" s="539" t="s">
        <v>140</v>
      </c>
      <c r="E6" s="539"/>
      <c r="F6" s="540"/>
      <c r="G6" s="536" t="s">
        <v>141</v>
      </c>
      <c r="H6" s="539" t="s">
        <v>140</v>
      </c>
      <c r="I6" s="539"/>
      <c r="J6" s="507"/>
      <c r="K6" s="543" t="s">
        <v>338</v>
      </c>
      <c r="L6" s="539" t="s">
        <v>140</v>
      </c>
      <c r="M6" s="539"/>
      <c r="N6" s="540"/>
      <c r="O6" s="543" t="s">
        <v>142</v>
      </c>
      <c r="P6" s="539" t="s">
        <v>140</v>
      </c>
      <c r="Q6" s="539"/>
      <c r="R6" s="540"/>
      <c r="S6" s="543" t="s">
        <v>143</v>
      </c>
      <c r="T6" s="539" t="s">
        <v>140</v>
      </c>
      <c r="U6" s="539"/>
      <c r="V6" s="540"/>
    </row>
    <row r="7" spans="1:22" ht="12.75">
      <c r="A7" s="500"/>
      <c r="B7" s="534"/>
      <c r="C7" s="537"/>
      <c r="D7" s="541" t="s">
        <v>144</v>
      </c>
      <c r="E7" s="541"/>
      <c r="F7" s="542" t="s">
        <v>145</v>
      </c>
      <c r="G7" s="537"/>
      <c r="H7" s="541" t="s">
        <v>144</v>
      </c>
      <c r="I7" s="541"/>
      <c r="J7" s="510" t="s">
        <v>145</v>
      </c>
      <c r="K7" s="544"/>
      <c r="L7" s="541" t="s">
        <v>144</v>
      </c>
      <c r="M7" s="541"/>
      <c r="N7" s="542" t="s">
        <v>145</v>
      </c>
      <c r="O7" s="544"/>
      <c r="P7" s="541" t="s">
        <v>144</v>
      </c>
      <c r="Q7" s="541"/>
      <c r="R7" s="542" t="s">
        <v>145</v>
      </c>
      <c r="S7" s="544"/>
      <c r="T7" s="541" t="s">
        <v>144</v>
      </c>
      <c r="U7" s="541"/>
      <c r="V7" s="542" t="s">
        <v>145</v>
      </c>
    </row>
    <row r="8" spans="1:22" ht="48.75" thickBot="1">
      <c r="A8" s="500"/>
      <c r="B8" s="535"/>
      <c r="C8" s="538"/>
      <c r="D8" s="121" t="s">
        <v>139</v>
      </c>
      <c r="E8" s="122" t="s">
        <v>146</v>
      </c>
      <c r="F8" s="514"/>
      <c r="G8" s="538"/>
      <c r="H8" s="121" t="s">
        <v>139</v>
      </c>
      <c r="I8" s="122" t="s">
        <v>146</v>
      </c>
      <c r="J8" s="512"/>
      <c r="K8" s="545"/>
      <c r="L8" s="121" t="s">
        <v>139</v>
      </c>
      <c r="M8" s="122" t="s">
        <v>146</v>
      </c>
      <c r="N8" s="514"/>
      <c r="O8" s="545"/>
      <c r="P8" s="121" t="s">
        <v>139</v>
      </c>
      <c r="Q8" s="122" t="s">
        <v>146</v>
      </c>
      <c r="R8" s="514"/>
      <c r="S8" s="545"/>
      <c r="T8" s="121" t="s">
        <v>139</v>
      </c>
      <c r="U8" s="122" t="s">
        <v>146</v>
      </c>
      <c r="V8" s="514"/>
    </row>
    <row r="9" spans="1:22" ht="30.75" thickBot="1">
      <c r="A9" s="123">
        <v>1</v>
      </c>
      <c r="B9" s="124" t="s">
        <v>236</v>
      </c>
      <c r="C9" s="114">
        <f aca="true" t="shared" si="0" ref="C9:F25">G9+K9+O9+S9</f>
        <v>0</v>
      </c>
      <c r="D9" s="111">
        <f t="shared" si="0"/>
        <v>0</v>
      </c>
      <c r="E9" s="111">
        <f t="shared" si="0"/>
        <v>0</v>
      </c>
      <c r="F9" s="114">
        <f t="shared" si="0"/>
        <v>0</v>
      </c>
      <c r="G9" s="125">
        <f>G13+G17+G18+G20+G25+G28+G31+SUM(G33:G43)+G23+G10</f>
        <v>0</v>
      </c>
      <c r="H9" s="126">
        <f>H13+H17+H18+H20+H25+H28+H31+SUM(H33:H43)+H23+H10</f>
        <v>0</v>
      </c>
      <c r="I9" s="126">
        <f>I13+I17+I18+I20+I25+I28+I31+SUM(I33:I43)+I23+I10</f>
        <v>0</v>
      </c>
      <c r="J9" s="127">
        <f>J13+J17+J18+J20+J25+J28+J31+SUM(J33:J43)+J23+J10</f>
        <v>0</v>
      </c>
      <c r="K9" s="126">
        <f>K13+K17+K18+K20+K25+K28+K31+SUM(K33:K43)</f>
        <v>0</v>
      </c>
      <c r="L9" s="111">
        <f>L13+L18+SUM(L33:L43)</f>
        <v>0</v>
      </c>
      <c r="M9" s="111">
        <f>M13+M17+M18+M20+M25+M28+M31+SUM(M33:M43)</f>
        <v>0</v>
      </c>
      <c r="N9" s="115"/>
      <c r="O9" s="125"/>
      <c r="P9" s="111"/>
      <c r="Q9" s="111"/>
      <c r="R9" s="117"/>
      <c r="S9" s="125">
        <f>S13+S17+S18+S20+S25+S28+S31+SUM(S33:S43)</f>
        <v>0</v>
      </c>
      <c r="T9" s="111">
        <f>T20+SUM(T34:T43)</f>
        <v>0</v>
      </c>
      <c r="U9" s="111">
        <f>U20+SUM(U34:U43)</f>
        <v>0</v>
      </c>
      <c r="V9" s="117"/>
    </row>
    <row r="10" spans="1:22" ht="12.75">
      <c r="A10" s="128">
        <v>2</v>
      </c>
      <c r="B10" s="129" t="s">
        <v>147</v>
      </c>
      <c r="C10" s="130">
        <f t="shared" si="0"/>
        <v>0</v>
      </c>
      <c r="D10" s="130">
        <f>H10+L10+P10+T10</f>
        <v>0</v>
      </c>
      <c r="E10" s="130">
        <f>I10+M10+Q10+U10</f>
        <v>0</v>
      </c>
      <c r="F10" s="131"/>
      <c r="G10" s="132">
        <f>G11+G12</f>
        <v>0</v>
      </c>
      <c r="H10" s="133">
        <f>H11+H12</f>
        <v>0</v>
      </c>
      <c r="I10" s="133">
        <f>I11+I12</f>
        <v>0</v>
      </c>
      <c r="J10" s="134"/>
      <c r="K10" s="130"/>
      <c r="L10" s="135"/>
      <c r="M10" s="135"/>
      <c r="N10" s="136"/>
      <c r="O10" s="137"/>
      <c r="P10" s="135"/>
      <c r="Q10" s="135"/>
      <c r="R10" s="138"/>
      <c r="S10" s="137"/>
      <c r="T10" s="135"/>
      <c r="U10" s="135"/>
      <c r="V10" s="138"/>
    </row>
    <row r="11" spans="1:22" ht="12.75">
      <c r="A11" s="128">
        <v>3</v>
      </c>
      <c r="B11" s="51" t="s">
        <v>148</v>
      </c>
      <c r="C11" s="52">
        <f t="shared" si="0"/>
        <v>0</v>
      </c>
      <c r="D11" s="52">
        <f>H11+L11+P11+T11</f>
        <v>0</v>
      </c>
      <c r="E11" s="52">
        <f>I11+M11+Q11+U11</f>
        <v>0</v>
      </c>
      <c r="F11" s="53"/>
      <c r="G11" s="54">
        <f>H11+J11</f>
        <v>0</v>
      </c>
      <c r="H11" s="55"/>
      <c r="I11" s="55"/>
      <c r="J11" s="138"/>
      <c r="K11" s="139"/>
      <c r="L11" s="135"/>
      <c r="M11" s="135"/>
      <c r="N11" s="139"/>
      <c r="O11" s="140"/>
      <c r="P11" s="135"/>
      <c r="Q11" s="135"/>
      <c r="R11" s="141"/>
      <c r="S11" s="140"/>
      <c r="T11" s="135"/>
      <c r="U11" s="135"/>
      <c r="V11" s="141"/>
    </row>
    <row r="12" spans="1:22" ht="12.75">
      <c r="A12" s="128">
        <v>4</v>
      </c>
      <c r="B12" s="59" t="s">
        <v>149</v>
      </c>
      <c r="C12" s="52">
        <f t="shared" si="0"/>
        <v>0</v>
      </c>
      <c r="D12" s="52">
        <f t="shared" si="0"/>
        <v>0</v>
      </c>
      <c r="E12" s="60">
        <f t="shared" si="0"/>
        <v>0</v>
      </c>
      <c r="F12" s="53"/>
      <c r="G12" s="54">
        <f>H12+J12</f>
        <v>0</v>
      </c>
      <c r="H12" s="61"/>
      <c r="I12" s="55"/>
      <c r="J12" s="138"/>
      <c r="K12" s="139"/>
      <c r="L12" s="135"/>
      <c r="M12" s="135"/>
      <c r="N12" s="139"/>
      <c r="O12" s="140"/>
      <c r="P12" s="135"/>
      <c r="Q12" s="135"/>
      <c r="R12" s="141"/>
      <c r="S12" s="140"/>
      <c r="T12" s="135"/>
      <c r="U12" s="135"/>
      <c r="V12" s="141"/>
    </row>
    <row r="13" spans="1:22" ht="12.75">
      <c r="A13" s="128">
        <v>5</v>
      </c>
      <c r="B13" s="142" t="s">
        <v>237</v>
      </c>
      <c r="C13" s="130">
        <f t="shared" si="0"/>
        <v>0</v>
      </c>
      <c r="D13" s="135">
        <f aca="true" t="shared" si="1" ref="D13:J13">SUM(D14:D16)</f>
        <v>0</v>
      </c>
      <c r="E13" s="135">
        <f t="shared" si="1"/>
        <v>0</v>
      </c>
      <c r="F13" s="136">
        <f t="shared" si="1"/>
        <v>0</v>
      </c>
      <c r="G13" s="137">
        <f t="shared" si="1"/>
        <v>0</v>
      </c>
      <c r="H13" s="135">
        <f t="shared" si="1"/>
        <v>0</v>
      </c>
      <c r="I13" s="135">
        <f t="shared" si="1"/>
        <v>0</v>
      </c>
      <c r="J13" s="138">
        <f t="shared" si="1"/>
        <v>0</v>
      </c>
      <c r="K13" s="139">
        <f>K14+K15+K16</f>
        <v>0</v>
      </c>
      <c r="L13" s="65">
        <f>L14+L15+L16</f>
        <v>0</v>
      </c>
      <c r="M13" s="65">
        <f>M14+M15+M16</f>
        <v>0</v>
      </c>
      <c r="N13" s="139"/>
      <c r="O13" s="140"/>
      <c r="P13" s="135"/>
      <c r="Q13" s="135"/>
      <c r="R13" s="141"/>
      <c r="S13" s="140"/>
      <c r="T13" s="135"/>
      <c r="U13" s="135"/>
      <c r="V13" s="141"/>
    </row>
    <row r="14" spans="1:22" ht="12.75">
      <c r="A14" s="143">
        <f>+A13+1</f>
        <v>6</v>
      </c>
      <c r="B14" s="82" t="s">
        <v>238</v>
      </c>
      <c r="C14" s="52">
        <f t="shared" si="0"/>
        <v>0</v>
      </c>
      <c r="D14" s="60">
        <f t="shared" si="0"/>
        <v>0</v>
      </c>
      <c r="E14" s="60">
        <f t="shared" si="0"/>
        <v>0</v>
      </c>
      <c r="F14" s="60">
        <f t="shared" si="0"/>
        <v>0</v>
      </c>
      <c r="G14" s="54">
        <f aca="true" t="shared" si="2" ref="G14:G24">H14+J14</f>
        <v>0</v>
      </c>
      <c r="H14" s="60"/>
      <c r="I14" s="144"/>
      <c r="J14" s="145"/>
      <c r="K14" s="52">
        <f>L14+N14</f>
        <v>0</v>
      </c>
      <c r="L14" s="146"/>
      <c r="M14" s="144"/>
      <c r="N14" s="147"/>
      <c r="O14" s="148"/>
      <c r="P14" s="146"/>
      <c r="Q14" s="146"/>
      <c r="R14" s="145"/>
      <c r="S14" s="54"/>
      <c r="T14" s="146"/>
      <c r="U14" s="146"/>
      <c r="V14" s="145"/>
    </row>
    <row r="15" spans="1:22" ht="12.75">
      <c r="A15" s="143">
        <v>7</v>
      </c>
      <c r="B15" s="82" t="s">
        <v>239</v>
      </c>
      <c r="C15" s="52">
        <f t="shared" si="0"/>
        <v>0</v>
      </c>
      <c r="D15" s="146">
        <f t="shared" si="0"/>
        <v>0</v>
      </c>
      <c r="E15" s="146"/>
      <c r="F15" s="136"/>
      <c r="G15" s="54">
        <f t="shared" si="2"/>
        <v>0</v>
      </c>
      <c r="H15" s="146"/>
      <c r="I15" s="146"/>
      <c r="J15" s="145"/>
      <c r="K15" s="63"/>
      <c r="L15" s="146"/>
      <c r="M15" s="146"/>
      <c r="N15" s="147"/>
      <c r="O15" s="148"/>
      <c r="P15" s="146"/>
      <c r="Q15" s="146"/>
      <c r="R15" s="145"/>
      <c r="S15" s="148"/>
      <c r="T15" s="146"/>
      <c r="U15" s="146"/>
      <c r="V15" s="145"/>
    </row>
    <row r="16" spans="1:22" ht="12.75">
      <c r="A16" s="143">
        <f>+A15+1</f>
        <v>8</v>
      </c>
      <c r="B16" s="82" t="s">
        <v>240</v>
      </c>
      <c r="C16" s="52">
        <f t="shared" si="0"/>
        <v>0</v>
      </c>
      <c r="D16" s="146">
        <f t="shared" si="0"/>
        <v>0</v>
      </c>
      <c r="E16" s="146"/>
      <c r="F16" s="136"/>
      <c r="G16" s="54">
        <f t="shared" si="2"/>
        <v>0</v>
      </c>
      <c r="H16" s="146"/>
      <c r="I16" s="146"/>
      <c r="J16" s="145"/>
      <c r="K16" s="63"/>
      <c r="L16" s="146"/>
      <c r="M16" s="146"/>
      <c r="N16" s="147"/>
      <c r="O16" s="148"/>
      <c r="P16" s="146"/>
      <c r="Q16" s="146"/>
      <c r="R16" s="145"/>
      <c r="S16" s="148"/>
      <c r="T16" s="146"/>
      <c r="U16" s="146"/>
      <c r="V16" s="145"/>
    </row>
    <row r="17" spans="1:22" ht="12.75">
      <c r="A17" s="143">
        <v>9</v>
      </c>
      <c r="B17" s="62" t="s">
        <v>241</v>
      </c>
      <c r="C17" s="63">
        <f t="shared" si="0"/>
        <v>0</v>
      </c>
      <c r="D17" s="65">
        <f t="shared" si="0"/>
        <v>0</v>
      </c>
      <c r="E17" s="65">
        <f>I17+M17+Q17+U17</f>
        <v>0</v>
      </c>
      <c r="F17" s="147"/>
      <c r="G17" s="67">
        <f t="shared" si="2"/>
        <v>0</v>
      </c>
      <c r="H17" s="65"/>
      <c r="I17" s="65"/>
      <c r="J17" s="145"/>
      <c r="K17" s="63"/>
      <c r="L17" s="146"/>
      <c r="M17" s="146"/>
      <c r="N17" s="147"/>
      <c r="O17" s="148"/>
      <c r="P17" s="146"/>
      <c r="Q17" s="146"/>
      <c r="R17" s="145"/>
      <c r="S17" s="148"/>
      <c r="T17" s="146"/>
      <c r="U17" s="146"/>
      <c r="V17" s="145"/>
    </row>
    <row r="18" spans="1:22" ht="12.75">
      <c r="A18" s="143">
        <v>10</v>
      </c>
      <c r="B18" s="62" t="s">
        <v>242</v>
      </c>
      <c r="C18" s="63">
        <f t="shared" si="0"/>
        <v>0</v>
      </c>
      <c r="D18" s="65">
        <f t="shared" si="0"/>
        <v>0</v>
      </c>
      <c r="E18" s="65"/>
      <c r="F18" s="147"/>
      <c r="G18" s="67"/>
      <c r="H18" s="149"/>
      <c r="I18" s="65"/>
      <c r="J18" s="150"/>
      <c r="K18" s="149">
        <f>K19</f>
        <v>0</v>
      </c>
      <c r="L18" s="65">
        <f>L19</f>
        <v>0</v>
      </c>
      <c r="M18" s="146"/>
      <c r="N18" s="147"/>
      <c r="O18" s="148"/>
      <c r="P18" s="146"/>
      <c r="Q18" s="146"/>
      <c r="R18" s="145"/>
      <c r="S18" s="148"/>
      <c r="T18" s="146"/>
      <c r="U18" s="146"/>
      <c r="V18" s="145"/>
    </row>
    <row r="19" spans="1:22" ht="12.75">
      <c r="A19" s="143">
        <v>11</v>
      </c>
      <c r="B19" s="82" t="s">
        <v>243</v>
      </c>
      <c r="C19" s="52">
        <f t="shared" si="0"/>
        <v>0</v>
      </c>
      <c r="D19" s="60">
        <f t="shared" si="0"/>
        <v>0</v>
      </c>
      <c r="E19" s="65"/>
      <c r="F19" s="147"/>
      <c r="G19" s="54"/>
      <c r="H19" s="79"/>
      <c r="I19" s="65"/>
      <c r="J19" s="150"/>
      <c r="K19" s="79">
        <f>L19+M19+N19</f>
        <v>0</v>
      </c>
      <c r="L19" s="146"/>
      <c r="M19" s="146"/>
      <c r="N19" s="147"/>
      <c r="O19" s="148"/>
      <c r="P19" s="146"/>
      <c r="Q19" s="146"/>
      <c r="R19" s="145"/>
      <c r="S19" s="148"/>
      <c r="T19" s="146"/>
      <c r="U19" s="146"/>
      <c r="V19" s="145"/>
    </row>
    <row r="20" spans="1:22" ht="12.75">
      <c r="A20" s="143">
        <v>12</v>
      </c>
      <c r="B20" s="62" t="s">
        <v>119</v>
      </c>
      <c r="C20" s="63">
        <f t="shared" si="0"/>
        <v>0</v>
      </c>
      <c r="D20" s="65">
        <f t="shared" si="0"/>
        <v>0</v>
      </c>
      <c r="E20" s="65"/>
      <c r="F20" s="66"/>
      <c r="G20" s="77">
        <f t="shared" si="2"/>
        <v>0</v>
      </c>
      <c r="H20" s="65">
        <f>H21+H22</f>
        <v>0</v>
      </c>
      <c r="I20" s="65"/>
      <c r="J20" s="78"/>
      <c r="K20" s="149"/>
      <c r="L20" s="65"/>
      <c r="M20" s="65"/>
      <c r="N20" s="149"/>
      <c r="O20" s="77"/>
      <c r="P20" s="65"/>
      <c r="Q20" s="65"/>
      <c r="R20" s="78"/>
      <c r="S20" s="77">
        <f>S21+S22</f>
        <v>0</v>
      </c>
      <c r="T20" s="65">
        <f>T21+T22</f>
        <v>0</v>
      </c>
      <c r="U20" s="65"/>
      <c r="V20" s="68"/>
    </row>
    <row r="21" spans="1:22" ht="12.75">
      <c r="A21" s="143">
        <v>13</v>
      </c>
      <c r="B21" s="82" t="s">
        <v>244</v>
      </c>
      <c r="C21" s="52">
        <f t="shared" si="0"/>
        <v>0</v>
      </c>
      <c r="D21" s="146">
        <f t="shared" si="0"/>
        <v>0</v>
      </c>
      <c r="E21" s="146"/>
      <c r="F21" s="147"/>
      <c r="G21" s="54">
        <f t="shared" si="2"/>
        <v>0</v>
      </c>
      <c r="H21" s="146"/>
      <c r="I21" s="146"/>
      <c r="J21" s="145"/>
      <c r="K21" s="63"/>
      <c r="L21" s="147"/>
      <c r="M21" s="146"/>
      <c r="N21" s="147"/>
      <c r="O21" s="148"/>
      <c r="P21" s="146"/>
      <c r="Q21" s="146"/>
      <c r="R21" s="145"/>
      <c r="S21" s="148"/>
      <c r="T21" s="146"/>
      <c r="U21" s="146"/>
      <c r="V21" s="145"/>
    </row>
    <row r="22" spans="1:22" ht="15.75">
      <c r="A22" s="143">
        <v>14</v>
      </c>
      <c r="B22" s="82" t="s">
        <v>245</v>
      </c>
      <c r="C22" s="52">
        <f t="shared" si="0"/>
        <v>0</v>
      </c>
      <c r="D22" s="146">
        <f t="shared" si="0"/>
        <v>0</v>
      </c>
      <c r="E22" s="146"/>
      <c r="F22" s="147"/>
      <c r="G22" s="151"/>
      <c r="H22" s="146"/>
      <c r="I22" s="146"/>
      <c r="J22" s="145"/>
      <c r="K22" s="152"/>
      <c r="L22" s="147"/>
      <c r="M22" s="146"/>
      <c r="N22" s="147"/>
      <c r="O22" s="148"/>
      <c r="P22" s="146"/>
      <c r="Q22" s="146"/>
      <c r="R22" s="145"/>
      <c r="S22" s="54">
        <f>T22+V22</f>
        <v>0</v>
      </c>
      <c r="T22" s="146"/>
      <c r="U22" s="146"/>
      <c r="V22" s="145"/>
    </row>
    <row r="23" spans="1:22" ht="12.75">
      <c r="A23" s="143">
        <v>15</v>
      </c>
      <c r="B23" s="62" t="s">
        <v>246</v>
      </c>
      <c r="C23" s="63">
        <f t="shared" si="0"/>
        <v>0</v>
      </c>
      <c r="D23" s="65">
        <f t="shared" si="0"/>
        <v>0</v>
      </c>
      <c r="E23" s="65">
        <f t="shared" si="0"/>
        <v>0</v>
      </c>
      <c r="F23" s="66"/>
      <c r="G23" s="67">
        <f t="shared" si="2"/>
        <v>0</v>
      </c>
      <c r="H23" s="65">
        <f>H24</f>
        <v>0</v>
      </c>
      <c r="I23" s="65">
        <f>I24</f>
        <v>0</v>
      </c>
      <c r="J23" s="150"/>
      <c r="K23" s="153"/>
      <c r="L23" s="147"/>
      <c r="M23" s="146"/>
      <c r="N23" s="147"/>
      <c r="O23" s="148"/>
      <c r="P23" s="146"/>
      <c r="Q23" s="146"/>
      <c r="R23" s="145"/>
      <c r="S23" s="148"/>
      <c r="T23" s="146"/>
      <c r="U23" s="146"/>
      <c r="V23" s="145"/>
    </row>
    <row r="24" spans="1:22" ht="12.75">
      <c r="A24" s="143">
        <v>16</v>
      </c>
      <c r="B24" s="82" t="s">
        <v>247</v>
      </c>
      <c r="C24" s="52">
        <f t="shared" si="0"/>
        <v>0</v>
      </c>
      <c r="D24" s="146">
        <f t="shared" si="0"/>
        <v>0</v>
      </c>
      <c r="E24" s="146">
        <f t="shared" si="0"/>
        <v>0</v>
      </c>
      <c r="F24" s="147"/>
      <c r="G24" s="54">
        <f t="shared" si="2"/>
        <v>0</v>
      </c>
      <c r="H24" s="146"/>
      <c r="I24" s="146"/>
      <c r="J24" s="150"/>
      <c r="K24" s="153"/>
      <c r="L24" s="147"/>
      <c r="M24" s="146"/>
      <c r="N24" s="147"/>
      <c r="O24" s="148"/>
      <c r="P24" s="146"/>
      <c r="Q24" s="146"/>
      <c r="R24" s="145"/>
      <c r="S24" s="148"/>
      <c r="T24" s="146"/>
      <c r="U24" s="146"/>
      <c r="V24" s="145"/>
    </row>
    <row r="25" spans="1:22" ht="12.75">
      <c r="A25" s="143">
        <v>17</v>
      </c>
      <c r="B25" s="62" t="s">
        <v>248</v>
      </c>
      <c r="C25" s="63">
        <f t="shared" si="0"/>
        <v>0</v>
      </c>
      <c r="D25" s="65">
        <f t="shared" si="0"/>
        <v>0</v>
      </c>
      <c r="E25" s="65"/>
      <c r="F25" s="66"/>
      <c r="G25" s="77">
        <f>G26+G27</f>
        <v>0</v>
      </c>
      <c r="H25" s="65">
        <f>H26+H27</f>
        <v>0</v>
      </c>
      <c r="I25" s="65"/>
      <c r="J25" s="78"/>
      <c r="K25" s="153"/>
      <c r="L25" s="146"/>
      <c r="M25" s="146"/>
      <c r="N25" s="147"/>
      <c r="O25" s="148"/>
      <c r="P25" s="146"/>
      <c r="Q25" s="146"/>
      <c r="R25" s="145"/>
      <c r="S25" s="148"/>
      <c r="T25" s="146"/>
      <c r="U25" s="146"/>
      <c r="V25" s="145"/>
    </row>
    <row r="26" spans="1:22" ht="24">
      <c r="A26" s="143">
        <v>18</v>
      </c>
      <c r="B26" s="154" t="s">
        <v>249</v>
      </c>
      <c r="C26" s="52">
        <f aca="true" t="shared" si="3" ref="C26:E54">G26+K26+O26+S26</f>
        <v>0</v>
      </c>
      <c r="D26" s="146">
        <f t="shared" si="3"/>
        <v>0</v>
      </c>
      <c r="E26" s="146"/>
      <c r="F26" s="147"/>
      <c r="G26" s="155">
        <f>H26+J26</f>
        <v>0</v>
      </c>
      <c r="H26" s="146"/>
      <c r="I26" s="146"/>
      <c r="J26" s="150"/>
      <c r="K26" s="153"/>
      <c r="L26" s="146"/>
      <c r="M26" s="146"/>
      <c r="N26" s="147"/>
      <c r="O26" s="148"/>
      <c r="P26" s="146"/>
      <c r="Q26" s="146"/>
      <c r="R26" s="145"/>
      <c r="S26" s="148"/>
      <c r="T26" s="146"/>
      <c r="U26" s="146"/>
      <c r="V26" s="145"/>
    </row>
    <row r="27" spans="1:22" ht="25.5">
      <c r="A27" s="143">
        <v>19</v>
      </c>
      <c r="B27" s="156" t="s">
        <v>250</v>
      </c>
      <c r="C27" s="52">
        <f t="shared" si="3"/>
        <v>0</v>
      </c>
      <c r="D27" s="146">
        <f t="shared" si="3"/>
        <v>0</v>
      </c>
      <c r="E27" s="146"/>
      <c r="F27" s="147"/>
      <c r="G27" s="155">
        <f>H27+J27</f>
        <v>0</v>
      </c>
      <c r="H27" s="146"/>
      <c r="I27" s="146"/>
      <c r="J27" s="150"/>
      <c r="K27" s="153"/>
      <c r="L27" s="146"/>
      <c r="M27" s="146"/>
      <c r="N27" s="147"/>
      <c r="O27" s="148"/>
      <c r="P27" s="146"/>
      <c r="Q27" s="146"/>
      <c r="R27" s="145"/>
      <c r="S27" s="148"/>
      <c r="T27" s="146"/>
      <c r="U27" s="146"/>
      <c r="V27" s="145"/>
    </row>
    <row r="28" spans="1:22" ht="12.75">
      <c r="A28" s="143">
        <f>+A27+1</f>
        <v>20</v>
      </c>
      <c r="B28" s="62" t="s">
        <v>251</v>
      </c>
      <c r="C28" s="63">
        <f t="shared" si="3"/>
        <v>0</v>
      </c>
      <c r="D28" s="65">
        <f t="shared" si="3"/>
        <v>0</v>
      </c>
      <c r="E28" s="146"/>
      <c r="F28" s="147"/>
      <c r="G28" s="77">
        <f>G29+G30</f>
        <v>0</v>
      </c>
      <c r="H28" s="65">
        <f>H29+H30</f>
        <v>0</v>
      </c>
      <c r="I28" s="146"/>
      <c r="J28" s="150"/>
      <c r="K28" s="153"/>
      <c r="L28" s="146"/>
      <c r="M28" s="146"/>
      <c r="N28" s="147"/>
      <c r="O28" s="148"/>
      <c r="P28" s="146"/>
      <c r="Q28" s="146"/>
      <c r="R28" s="145"/>
      <c r="S28" s="148"/>
      <c r="T28" s="146"/>
      <c r="U28" s="146"/>
      <c r="V28" s="145"/>
    </row>
    <row r="29" spans="1:22" ht="12.75">
      <c r="A29" s="143">
        <f>+A28+1</f>
        <v>21</v>
      </c>
      <c r="B29" s="157" t="s">
        <v>252</v>
      </c>
      <c r="C29" s="52">
        <f t="shared" si="3"/>
        <v>0</v>
      </c>
      <c r="D29" s="146">
        <f t="shared" si="3"/>
        <v>0</v>
      </c>
      <c r="E29" s="146"/>
      <c r="F29" s="147"/>
      <c r="G29" s="155">
        <f>H29+J29</f>
        <v>0</v>
      </c>
      <c r="H29" s="146"/>
      <c r="I29" s="146"/>
      <c r="J29" s="150"/>
      <c r="K29" s="153"/>
      <c r="L29" s="146"/>
      <c r="M29" s="146"/>
      <c r="N29" s="147"/>
      <c r="O29" s="148"/>
      <c r="P29" s="146"/>
      <c r="Q29" s="146"/>
      <c r="R29" s="145"/>
      <c r="S29" s="148"/>
      <c r="T29" s="146"/>
      <c r="U29" s="146"/>
      <c r="V29" s="145"/>
    </row>
    <row r="30" spans="1:22" ht="12.75">
      <c r="A30" s="143">
        <f>+A29+1</f>
        <v>22</v>
      </c>
      <c r="B30" s="82" t="s">
        <v>253</v>
      </c>
      <c r="C30" s="52">
        <f t="shared" si="3"/>
        <v>0</v>
      </c>
      <c r="D30" s="146">
        <f t="shared" si="3"/>
        <v>0</v>
      </c>
      <c r="E30" s="146"/>
      <c r="F30" s="147"/>
      <c r="G30" s="155">
        <f>H30+J30</f>
        <v>0</v>
      </c>
      <c r="H30" s="146"/>
      <c r="I30" s="146"/>
      <c r="J30" s="150"/>
      <c r="K30" s="153"/>
      <c r="L30" s="146"/>
      <c r="M30" s="146"/>
      <c r="N30" s="147"/>
      <c r="O30" s="148"/>
      <c r="P30" s="146"/>
      <c r="Q30" s="146"/>
      <c r="R30" s="145"/>
      <c r="S30" s="148"/>
      <c r="T30" s="146"/>
      <c r="U30" s="146"/>
      <c r="V30" s="145"/>
    </row>
    <row r="31" spans="1:22" ht="12.75">
      <c r="A31" s="143">
        <f>+A30+1</f>
        <v>23</v>
      </c>
      <c r="B31" s="62" t="s">
        <v>254</v>
      </c>
      <c r="C31" s="63">
        <f t="shared" si="3"/>
        <v>0</v>
      </c>
      <c r="D31" s="65">
        <f t="shared" si="3"/>
        <v>0</v>
      </c>
      <c r="E31" s="146"/>
      <c r="F31" s="147"/>
      <c r="G31" s="77">
        <f>H31</f>
        <v>0</v>
      </c>
      <c r="H31" s="65">
        <f>H32</f>
        <v>0</v>
      </c>
      <c r="I31" s="146"/>
      <c r="J31" s="150"/>
      <c r="K31" s="153"/>
      <c r="L31" s="146"/>
      <c r="M31" s="146"/>
      <c r="N31" s="147"/>
      <c r="O31" s="148"/>
      <c r="P31" s="146"/>
      <c r="Q31" s="146"/>
      <c r="R31" s="145"/>
      <c r="S31" s="148"/>
      <c r="T31" s="146"/>
      <c r="U31" s="146"/>
      <c r="V31" s="145"/>
    </row>
    <row r="32" spans="1:22" ht="12.75">
      <c r="A32" s="143">
        <f>+A31+1</f>
        <v>24</v>
      </c>
      <c r="B32" s="82" t="s">
        <v>255</v>
      </c>
      <c r="C32" s="52">
        <f t="shared" si="3"/>
        <v>0</v>
      </c>
      <c r="D32" s="146">
        <f t="shared" si="3"/>
        <v>0</v>
      </c>
      <c r="E32" s="146"/>
      <c r="F32" s="147"/>
      <c r="G32" s="148">
        <f aca="true" t="shared" si="4" ref="G32:G43">H32+J32</f>
        <v>0</v>
      </c>
      <c r="H32" s="146"/>
      <c r="I32" s="146"/>
      <c r="J32" s="145"/>
      <c r="K32" s="152"/>
      <c r="L32" s="146"/>
      <c r="M32" s="146"/>
      <c r="N32" s="147"/>
      <c r="O32" s="148"/>
      <c r="P32" s="146"/>
      <c r="Q32" s="146"/>
      <c r="R32" s="145"/>
      <c r="S32" s="148"/>
      <c r="T32" s="146"/>
      <c r="U32" s="146"/>
      <c r="V32" s="145"/>
    </row>
    <row r="33" spans="1:22" ht="12.75">
      <c r="A33" s="143">
        <v>25</v>
      </c>
      <c r="B33" s="62" t="s">
        <v>74</v>
      </c>
      <c r="C33" s="63">
        <f t="shared" si="3"/>
        <v>0</v>
      </c>
      <c r="D33" s="65">
        <f t="shared" si="3"/>
        <v>0</v>
      </c>
      <c r="E33" s="65">
        <f t="shared" si="3"/>
        <v>0</v>
      </c>
      <c r="F33" s="66"/>
      <c r="G33" s="67">
        <f t="shared" si="4"/>
        <v>0</v>
      </c>
      <c r="H33" s="65"/>
      <c r="I33" s="65"/>
      <c r="J33" s="68"/>
      <c r="K33" s="63">
        <f>L33+N33</f>
        <v>0</v>
      </c>
      <c r="L33" s="65"/>
      <c r="M33" s="73"/>
      <c r="N33" s="66"/>
      <c r="O33" s="67"/>
      <c r="P33" s="65"/>
      <c r="Q33" s="65"/>
      <c r="R33" s="68"/>
      <c r="S33" s="67"/>
      <c r="T33" s="65"/>
      <c r="U33" s="65"/>
      <c r="V33" s="68"/>
    </row>
    <row r="34" spans="1:22" ht="12.75">
      <c r="A34" s="143">
        <v>26</v>
      </c>
      <c r="B34" s="62" t="s">
        <v>81</v>
      </c>
      <c r="C34" s="63">
        <f t="shared" si="3"/>
        <v>0</v>
      </c>
      <c r="D34" s="65">
        <f t="shared" si="3"/>
        <v>0</v>
      </c>
      <c r="E34" s="65">
        <f t="shared" si="3"/>
        <v>0</v>
      </c>
      <c r="F34" s="66"/>
      <c r="G34" s="67">
        <f t="shared" si="4"/>
        <v>0</v>
      </c>
      <c r="H34" s="65"/>
      <c r="I34" s="65"/>
      <c r="J34" s="68"/>
      <c r="K34" s="63">
        <f aca="true" t="shared" si="5" ref="K34:K43">L34+N34</f>
        <v>0</v>
      </c>
      <c r="L34" s="65"/>
      <c r="M34" s="65"/>
      <c r="N34" s="70"/>
      <c r="O34" s="67"/>
      <c r="P34" s="65"/>
      <c r="Q34" s="65"/>
      <c r="R34" s="68"/>
      <c r="S34" s="67">
        <f aca="true" t="shared" si="6" ref="S34:S43">T34+V34</f>
        <v>0</v>
      </c>
      <c r="T34" s="65"/>
      <c r="U34" s="65"/>
      <c r="V34" s="72"/>
    </row>
    <row r="35" spans="1:22" ht="12.75">
      <c r="A35" s="143">
        <f aca="true" t="shared" si="7" ref="A35:A43">+A34+1</f>
        <v>27</v>
      </c>
      <c r="B35" s="62" t="s">
        <v>82</v>
      </c>
      <c r="C35" s="63">
        <f t="shared" si="3"/>
        <v>0</v>
      </c>
      <c r="D35" s="65">
        <f t="shared" si="3"/>
        <v>0</v>
      </c>
      <c r="E35" s="65">
        <f t="shared" si="3"/>
        <v>0</v>
      </c>
      <c r="F35" s="66"/>
      <c r="G35" s="67">
        <f t="shared" si="4"/>
        <v>0</v>
      </c>
      <c r="H35" s="65"/>
      <c r="I35" s="65"/>
      <c r="J35" s="72"/>
      <c r="K35" s="63">
        <f t="shared" si="5"/>
        <v>0</v>
      </c>
      <c r="L35" s="65"/>
      <c r="M35" s="65"/>
      <c r="N35" s="70"/>
      <c r="O35" s="67"/>
      <c r="P35" s="65"/>
      <c r="Q35" s="65"/>
      <c r="R35" s="68"/>
      <c r="S35" s="67">
        <f t="shared" si="6"/>
        <v>0</v>
      </c>
      <c r="T35" s="65"/>
      <c r="U35" s="65"/>
      <c r="V35" s="68"/>
    </row>
    <row r="36" spans="1:22" ht="12.75">
      <c r="A36" s="143">
        <f t="shared" si="7"/>
        <v>28</v>
      </c>
      <c r="B36" s="62" t="s">
        <v>83</v>
      </c>
      <c r="C36" s="63">
        <f t="shared" si="3"/>
        <v>0</v>
      </c>
      <c r="D36" s="65">
        <f t="shared" si="3"/>
        <v>0</v>
      </c>
      <c r="E36" s="65">
        <f t="shared" si="3"/>
        <v>0</v>
      </c>
      <c r="F36" s="66"/>
      <c r="G36" s="67">
        <f t="shared" si="4"/>
        <v>0</v>
      </c>
      <c r="H36" s="65"/>
      <c r="I36" s="65"/>
      <c r="J36" s="72"/>
      <c r="K36" s="63">
        <f t="shared" si="5"/>
        <v>0</v>
      </c>
      <c r="L36" s="65"/>
      <c r="M36" s="65"/>
      <c r="N36" s="70"/>
      <c r="O36" s="67"/>
      <c r="P36" s="65"/>
      <c r="Q36" s="65"/>
      <c r="R36" s="68"/>
      <c r="S36" s="67">
        <f t="shared" si="6"/>
        <v>0</v>
      </c>
      <c r="T36" s="65"/>
      <c r="U36" s="65"/>
      <c r="V36" s="72"/>
    </row>
    <row r="37" spans="1:22" ht="12.75">
      <c r="A37" s="143">
        <f t="shared" si="7"/>
        <v>29</v>
      </c>
      <c r="B37" s="62" t="s">
        <v>84</v>
      </c>
      <c r="C37" s="63">
        <f t="shared" si="3"/>
        <v>0</v>
      </c>
      <c r="D37" s="65">
        <f t="shared" si="3"/>
        <v>0</v>
      </c>
      <c r="E37" s="65">
        <f t="shared" si="3"/>
        <v>0</v>
      </c>
      <c r="F37" s="66"/>
      <c r="G37" s="67">
        <f t="shared" si="4"/>
        <v>0</v>
      </c>
      <c r="H37" s="65"/>
      <c r="I37" s="65"/>
      <c r="J37" s="72"/>
      <c r="K37" s="63">
        <f t="shared" si="5"/>
        <v>0</v>
      </c>
      <c r="L37" s="65"/>
      <c r="M37" s="65"/>
      <c r="N37" s="70"/>
      <c r="O37" s="67"/>
      <c r="P37" s="65"/>
      <c r="Q37" s="65"/>
      <c r="R37" s="68"/>
      <c r="S37" s="67">
        <f t="shared" si="6"/>
        <v>0</v>
      </c>
      <c r="T37" s="65"/>
      <c r="U37" s="65"/>
      <c r="V37" s="72"/>
    </row>
    <row r="38" spans="1:22" ht="12.75">
      <c r="A38" s="143">
        <f t="shared" si="7"/>
        <v>30</v>
      </c>
      <c r="B38" s="62" t="s">
        <v>85</v>
      </c>
      <c r="C38" s="63">
        <f t="shared" si="3"/>
        <v>0</v>
      </c>
      <c r="D38" s="65">
        <f t="shared" si="3"/>
        <v>0</v>
      </c>
      <c r="E38" s="65">
        <f t="shared" si="3"/>
        <v>0</v>
      </c>
      <c r="F38" s="66"/>
      <c r="G38" s="67">
        <f t="shared" si="4"/>
        <v>0</v>
      </c>
      <c r="H38" s="65"/>
      <c r="I38" s="65"/>
      <c r="J38" s="72"/>
      <c r="K38" s="63">
        <f t="shared" si="5"/>
        <v>0</v>
      </c>
      <c r="L38" s="65"/>
      <c r="M38" s="65"/>
      <c r="N38" s="70"/>
      <c r="O38" s="67"/>
      <c r="P38" s="65"/>
      <c r="Q38" s="65"/>
      <c r="R38" s="68"/>
      <c r="S38" s="67">
        <f t="shared" si="6"/>
        <v>0</v>
      </c>
      <c r="T38" s="65"/>
      <c r="U38" s="65"/>
      <c r="V38" s="72"/>
    </row>
    <row r="39" spans="1:22" ht="12.75">
      <c r="A39" s="143">
        <f t="shared" si="7"/>
        <v>31</v>
      </c>
      <c r="B39" s="62" t="s">
        <v>86</v>
      </c>
      <c r="C39" s="63">
        <f t="shared" si="3"/>
        <v>0</v>
      </c>
      <c r="D39" s="65">
        <f t="shared" si="3"/>
        <v>0</v>
      </c>
      <c r="E39" s="65">
        <f t="shared" si="3"/>
        <v>0</v>
      </c>
      <c r="F39" s="66"/>
      <c r="G39" s="67">
        <f t="shared" si="4"/>
        <v>0</v>
      </c>
      <c r="H39" s="65"/>
      <c r="I39" s="65"/>
      <c r="J39" s="68"/>
      <c r="K39" s="63">
        <f t="shared" si="5"/>
        <v>0</v>
      </c>
      <c r="L39" s="65"/>
      <c r="M39" s="65"/>
      <c r="N39" s="70"/>
      <c r="O39" s="67"/>
      <c r="P39" s="65"/>
      <c r="Q39" s="65"/>
      <c r="R39" s="68"/>
      <c r="S39" s="67">
        <f t="shared" si="6"/>
        <v>0</v>
      </c>
      <c r="T39" s="65"/>
      <c r="U39" s="65"/>
      <c r="V39" s="72"/>
    </row>
    <row r="40" spans="1:22" ht="12.75">
      <c r="A40" s="143">
        <f t="shared" si="7"/>
        <v>32</v>
      </c>
      <c r="B40" s="62" t="s">
        <v>87</v>
      </c>
      <c r="C40" s="63">
        <f t="shared" si="3"/>
        <v>0</v>
      </c>
      <c r="D40" s="65">
        <f t="shared" si="3"/>
        <v>0</v>
      </c>
      <c r="E40" s="65">
        <f t="shared" si="3"/>
        <v>0</v>
      </c>
      <c r="F40" s="66"/>
      <c r="G40" s="67">
        <f t="shared" si="4"/>
        <v>0</v>
      </c>
      <c r="H40" s="65"/>
      <c r="I40" s="65"/>
      <c r="J40" s="72"/>
      <c r="K40" s="63">
        <f t="shared" si="5"/>
        <v>0</v>
      </c>
      <c r="L40" s="65"/>
      <c r="M40" s="65"/>
      <c r="N40" s="70"/>
      <c r="O40" s="67"/>
      <c r="P40" s="65"/>
      <c r="Q40" s="65"/>
      <c r="R40" s="68"/>
      <c r="S40" s="67">
        <f t="shared" si="6"/>
        <v>0</v>
      </c>
      <c r="T40" s="65"/>
      <c r="U40" s="65"/>
      <c r="V40" s="72"/>
    </row>
    <row r="41" spans="1:22" ht="12.75">
      <c r="A41" s="143">
        <f t="shared" si="7"/>
        <v>33</v>
      </c>
      <c r="B41" s="62" t="s">
        <v>88</v>
      </c>
      <c r="C41" s="63">
        <f t="shared" si="3"/>
        <v>0</v>
      </c>
      <c r="D41" s="65">
        <f t="shared" si="3"/>
        <v>0</v>
      </c>
      <c r="E41" s="65">
        <f t="shared" si="3"/>
        <v>0</v>
      </c>
      <c r="F41" s="66"/>
      <c r="G41" s="67">
        <f t="shared" si="4"/>
        <v>0</v>
      </c>
      <c r="H41" s="65"/>
      <c r="I41" s="65"/>
      <c r="J41" s="72"/>
      <c r="K41" s="63">
        <f t="shared" si="5"/>
        <v>0</v>
      </c>
      <c r="L41" s="65"/>
      <c r="M41" s="65"/>
      <c r="N41" s="70"/>
      <c r="O41" s="67"/>
      <c r="P41" s="65"/>
      <c r="Q41" s="65"/>
      <c r="R41" s="68"/>
      <c r="S41" s="67">
        <f t="shared" si="6"/>
        <v>0</v>
      </c>
      <c r="T41" s="65"/>
      <c r="U41" s="65"/>
      <c r="V41" s="72"/>
    </row>
    <row r="42" spans="1:22" ht="12.75">
      <c r="A42" s="143">
        <f t="shared" si="7"/>
        <v>34</v>
      </c>
      <c r="B42" s="62" t="s">
        <v>101</v>
      </c>
      <c r="C42" s="63">
        <f t="shared" si="3"/>
        <v>0</v>
      </c>
      <c r="D42" s="65">
        <f t="shared" si="3"/>
        <v>0</v>
      </c>
      <c r="E42" s="65">
        <f t="shared" si="3"/>
        <v>0</v>
      </c>
      <c r="F42" s="66"/>
      <c r="G42" s="67">
        <f t="shared" si="4"/>
        <v>0</v>
      </c>
      <c r="H42" s="65"/>
      <c r="I42" s="65"/>
      <c r="J42" s="68"/>
      <c r="K42" s="63">
        <f t="shared" si="5"/>
        <v>0</v>
      </c>
      <c r="L42" s="65"/>
      <c r="M42" s="65"/>
      <c r="N42" s="70"/>
      <c r="O42" s="67"/>
      <c r="P42" s="65"/>
      <c r="Q42" s="65"/>
      <c r="R42" s="68"/>
      <c r="S42" s="67">
        <f t="shared" si="6"/>
        <v>0</v>
      </c>
      <c r="T42" s="65"/>
      <c r="U42" s="65"/>
      <c r="V42" s="72"/>
    </row>
    <row r="43" spans="1:22" ht="13.5" thickBot="1">
      <c r="A43" s="158">
        <f t="shared" si="7"/>
        <v>35</v>
      </c>
      <c r="B43" s="98" t="s">
        <v>89</v>
      </c>
      <c r="C43" s="85">
        <f t="shared" si="3"/>
        <v>0</v>
      </c>
      <c r="D43" s="86">
        <f t="shared" si="3"/>
        <v>0</v>
      </c>
      <c r="E43" s="86">
        <f t="shared" si="3"/>
        <v>0</v>
      </c>
      <c r="F43" s="87"/>
      <c r="G43" s="103">
        <f t="shared" si="4"/>
        <v>0</v>
      </c>
      <c r="H43" s="101"/>
      <c r="I43" s="101"/>
      <c r="J43" s="104"/>
      <c r="K43" s="85">
        <f t="shared" si="5"/>
        <v>0</v>
      </c>
      <c r="L43" s="86"/>
      <c r="M43" s="86"/>
      <c r="N43" s="90"/>
      <c r="O43" s="103"/>
      <c r="P43" s="101"/>
      <c r="Q43" s="101"/>
      <c r="R43" s="107"/>
      <c r="S43" s="103">
        <f t="shared" si="6"/>
        <v>0</v>
      </c>
      <c r="T43" s="101"/>
      <c r="U43" s="101"/>
      <c r="V43" s="104"/>
    </row>
    <row r="44" spans="1:22" ht="30.75" thickBot="1">
      <c r="A44" s="123">
        <v>36</v>
      </c>
      <c r="B44" s="124" t="s">
        <v>256</v>
      </c>
      <c r="C44" s="125">
        <f t="shared" si="3"/>
        <v>12628.068999999998</v>
      </c>
      <c r="D44" s="111">
        <f t="shared" si="3"/>
        <v>12616.249999999998</v>
      </c>
      <c r="E44" s="111">
        <f t="shared" si="3"/>
        <v>8198.461999999998</v>
      </c>
      <c r="F44" s="117">
        <f>J44+N44+R44+V44</f>
        <v>11.819</v>
      </c>
      <c r="G44" s="126">
        <f>G45+SUM(G55:G85)+SUM(G86:G98)-G90</f>
        <v>5756.881</v>
      </c>
      <c r="H44" s="111">
        <f>H45+SUM(H55:H85)+SUM(H86:H98)-H90</f>
        <v>5747.062000000001</v>
      </c>
      <c r="I44" s="111">
        <f>I45+SUM(I55:I85)+SUM(I86:I98)-I90</f>
        <v>3573.1329999999994</v>
      </c>
      <c r="J44" s="111">
        <f>J45+SUM(J55:J85)+SUM(J86:J98)</f>
        <v>9.819</v>
      </c>
      <c r="K44" s="116">
        <f>K45+SUM(K55:K98)</f>
        <v>239.86199999999997</v>
      </c>
      <c r="L44" s="111">
        <f>L45+SUM(L55:L98)</f>
        <v>239.86199999999997</v>
      </c>
      <c r="M44" s="111">
        <f>M45+SUM(M55:M98)</f>
        <v>82.593</v>
      </c>
      <c r="N44" s="159"/>
      <c r="O44" s="160">
        <f>O45+SUM(O55:O98)</f>
        <v>6048.399999999998</v>
      </c>
      <c r="P44" s="94">
        <f>P45+SUM(P55:P98)</f>
        <v>6048.399999999998</v>
      </c>
      <c r="Q44" s="94">
        <f>Q45+SUM(Q55:Q98)</f>
        <v>4518.932999999998</v>
      </c>
      <c r="R44" s="117"/>
      <c r="S44" s="116">
        <f>S45+SUM(S55:S98)</f>
        <v>582.926</v>
      </c>
      <c r="T44" s="111">
        <f>SUM(T55:T98)</f>
        <v>580.926</v>
      </c>
      <c r="U44" s="111">
        <f>SUM(U55:U98)</f>
        <v>23.803000000000004</v>
      </c>
      <c r="V44" s="117">
        <f>SUM(V55:V98)</f>
        <v>2</v>
      </c>
    </row>
    <row r="45" spans="1:22" ht="12.75">
      <c r="A45" s="128">
        <f>+A44+1</f>
        <v>37</v>
      </c>
      <c r="B45" s="142" t="s">
        <v>257</v>
      </c>
      <c r="C45" s="137">
        <f t="shared" si="3"/>
        <v>287.67100000000005</v>
      </c>
      <c r="D45" s="135">
        <f t="shared" si="3"/>
        <v>287.67100000000005</v>
      </c>
      <c r="E45" s="135">
        <f t="shared" si="3"/>
        <v>134.84699999999998</v>
      </c>
      <c r="F45" s="161"/>
      <c r="G45" s="162">
        <f>H45+J45</f>
        <v>169.44400000000002</v>
      </c>
      <c r="H45" s="163">
        <f>SUM(H46:H54)</f>
        <v>169.44400000000002</v>
      </c>
      <c r="I45" s="163">
        <f>SUM(I46:I53)</f>
        <v>123.249</v>
      </c>
      <c r="J45" s="164"/>
      <c r="K45" s="137">
        <f>+L45</f>
        <v>103.062</v>
      </c>
      <c r="L45" s="135">
        <f>SUM(L46:L54)</f>
        <v>103.062</v>
      </c>
      <c r="M45" s="135"/>
      <c r="N45" s="165"/>
      <c r="O45" s="162">
        <f>P45+R45</f>
        <v>15.165</v>
      </c>
      <c r="P45" s="163">
        <f>SUM(P46:P53)</f>
        <v>15.165</v>
      </c>
      <c r="Q45" s="166">
        <f>SUM(Q46:Q53)</f>
        <v>11.597999999999999</v>
      </c>
      <c r="R45" s="167"/>
      <c r="S45" s="168"/>
      <c r="T45" s="169"/>
      <c r="U45" s="169"/>
      <c r="V45" s="165"/>
    </row>
    <row r="46" spans="1:22" ht="12.75">
      <c r="A46" s="143">
        <v>38</v>
      </c>
      <c r="B46" s="82" t="s">
        <v>258</v>
      </c>
      <c r="C46" s="54">
        <f>D46+F46</f>
        <v>9</v>
      </c>
      <c r="D46" s="146">
        <f>G46+K46+O46+S46</f>
        <v>9</v>
      </c>
      <c r="E46" s="146">
        <f>I46+M46+Q46+U46</f>
        <v>6.898</v>
      </c>
      <c r="F46" s="147"/>
      <c r="G46" s="148"/>
      <c r="H46" s="146"/>
      <c r="I46" s="146"/>
      <c r="J46" s="150"/>
      <c r="K46" s="148"/>
      <c r="L46" s="146"/>
      <c r="M46" s="146"/>
      <c r="N46" s="78"/>
      <c r="O46" s="54">
        <f>P46+R46</f>
        <v>9</v>
      </c>
      <c r="P46" s="146">
        <v>9</v>
      </c>
      <c r="Q46" s="146">
        <v>6.898</v>
      </c>
      <c r="R46" s="150"/>
      <c r="S46" s="152"/>
      <c r="T46" s="146"/>
      <c r="U46" s="146"/>
      <c r="V46" s="170"/>
    </row>
    <row r="47" spans="1:22" ht="12.75">
      <c r="A47" s="143">
        <v>39</v>
      </c>
      <c r="B47" s="82" t="s">
        <v>259</v>
      </c>
      <c r="C47" s="54">
        <f t="shared" si="3"/>
        <v>103.062</v>
      </c>
      <c r="D47" s="146">
        <f t="shared" si="3"/>
        <v>103.062</v>
      </c>
      <c r="E47" s="146"/>
      <c r="F47" s="147"/>
      <c r="G47" s="148"/>
      <c r="H47" s="146"/>
      <c r="I47" s="146"/>
      <c r="J47" s="145"/>
      <c r="K47" s="54">
        <f>+L47</f>
        <v>103.062</v>
      </c>
      <c r="L47" s="146">
        <v>103.062</v>
      </c>
      <c r="M47" s="146"/>
      <c r="N47" s="145"/>
      <c r="O47" s="54"/>
      <c r="P47" s="146"/>
      <c r="Q47" s="146"/>
      <c r="R47" s="145"/>
      <c r="S47" s="152"/>
      <c r="T47" s="146"/>
      <c r="U47" s="146"/>
      <c r="V47" s="145"/>
    </row>
    <row r="48" spans="1:22" ht="12.75">
      <c r="A48" s="143">
        <v>40</v>
      </c>
      <c r="B48" s="82" t="s">
        <v>260</v>
      </c>
      <c r="C48" s="54">
        <f t="shared" si="3"/>
        <v>0</v>
      </c>
      <c r="D48" s="146">
        <f t="shared" si="3"/>
        <v>0</v>
      </c>
      <c r="E48" s="146"/>
      <c r="F48" s="147"/>
      <c r="G48" s="148">
        <f aca="true" t="shared" si="8" ref="G48:G54">H48+J48</f>
        <v>0</v>
      </c>
      <c r="H48" s="146"/>
      <c r="I48" s="146"/>
      <c r="J48" s="145"/>
      <c r="K48" s="67"/>
      <c r="L48" s="146"/>
      <c r="M48" s="146"/>
      <c r="N48" s="145"/>
      <c r="O48" s="54"/>
      <c r="P48" s="146"/>
      <c r="Q48" s="146"/>
      <c r="R48" s="145"/>
      <c r="S48" s="152"/>
      <c r="T48" s="146"/>
      <c r="U48" s="146"/>
      <c r="V48" s="145"/>
    </row>
    <row r="49" spans="1:22" ht="12.75">
      <c r="A49" s="143">
        <v>41</v>
      </c>
      <c r="B49" s="81" t="s">
        <v>261</v>
      </c>
      <c r="C49" s="54">
        <f t="shared" si="3"/>
        <v>0</v>
      </c>
      <c r="D49" s="146">
        <f t="shared" si="3"/>
        <v>0</v>
      </c>
      <c r="E49" s="146"/>
      <c r="F49" s="147"/>
      <c r="G49" s="148">
        <f t="shared" si="8"/>
        <v>0</v>
      </c>
      <c r="H49" s="146"/>
      <c r="I49" s="146"/>
      <c r="J49" s="145"/>
      <c r="K49" s="148"/>
      <c r="L49" s="146"/>
      <c r="M49" s="146"/>
      <c r="N49" s="145"/>
      <c r="O49" s="54"/>
      <c r="P49" s="146"/>
      <c r="Q49" s="146"/>
      <c r="R49" s="145"/>
      <c r="S49" s="152"/>
      <c r="T49" s="146"/>
      <c r="U49" s="146"/>
      <c r="V49" s="145"/>
    </row>
    <row r="50" spans="1:22" ht="12.75">
      <c r="A50" s="143">
        <f>+A49+1</f>
        <v>42</v>
      </c>
      <c r="B50" s="171" t="s">
        <v>262</v>
      </c>
      <c r="C50" s="54">
        <f t="shared" si="3"/>
        <v>0</v>
      </c>
      <c r="D50" s="146">
        <f t="shared" si="3"/>
        <v>0</v>
      </c>
      <c r="E50" s="146"/>
      <c r="F50" s="147"/>
      <c r="G50" s="148">
        <f t="shared" si="8"/>
        <v>0</v>
      </c>
      <c r="H50" s="146"/>
      <c r="I50" s="146"/>
      <c r="J50" s="145"/>
      <c r="K50" s="148"/>
      <c r="L50" s="146"/>
      <c r="M50" s="146"/>
      <c r="N50" s="145"/>
      <c r="O50" s="67"/>
      <c r="P50" s="146"/>
      <c r="Q50" s="146"/>
      <c r="R50" s="145"/>
      <c r="S50" s="152"/>
      <c r="T50" s="146"/>
      <c r="U50" s="146"/>
      <c r="V50" s="145"/>
    </row>
    <row r="51" spans="1:22" ht="12.75">
      <c r="A51" s="143">
        <v>43</v>
      </c>
      <c r="B51" s="82" t="s">
        <v>263</v>
      </c>
      <c r="C51" s="54">
        <f t="shared" si="3"/>
        <v>0</v>
      </c>
      <c r="D51" s="146">
        <f t="shared" si="3"/>
        <v>0</v>
      </c>
      <c r="E51" s="146"/>
      <c r="F51" s="147"/>
      <c r="G51" s="148">
        <f t="shared" si="8"/>
        <v>0</v>
      </c>
      <c r="H51" s="146"/>
      <c r="I51" s="146"/>
      <c r="J51" s="145"/>
      <c r="K51" s="148"/>
      <c r="L51" s="146"/>
      <c r="M51" s="146"/>
      <c r="N51" s="145"/>
      <c r="O51" s="67"/>
      <c r="P51" s="146"/>
      <c r="Q51" s="146"/>
      <c r="R51" s="145"/>
      <c r="S51" s="152"/>
      <c r="T51" s="146"/>
      <c r="U51" s="146"/>
      <c r="V51" s="145"/>
    </row>
    <row r="52" spans="1:22" ht="12.75">
      <c r="A52" s="143">
        <v>44</v>
      </c>
      <c r="B52" s="82" t="s">
        <v>264</v>
      </c>
      <c r="C52" s="54">
        <f t="shared" si="3"/>
        <v>155.13</v>
      </c>
      <c r="D52" s="146">
        <f t="shared" si="3"/>
        <v>155.13</v>
      </c>
      <c r="E52" s="60">
        <f>I52+M52+Q52+U52</f>
        <v>114.852</v>
      </c>
      <c r="F52" s="66"/>
      <c r="G52" s="148">
        <f t="shared" si="8"/>
        <v>148.965</v>
      </c>
      <c r="H52" s="146">
        <v>148.965</v>
      </c>
      <c r="I52" s="146">
        <v>110.152</v>
      </c>
      <c r="J52" s="145"/>
      <c r="K52" s="148"/>
      <c r="L52" s="146"/>
      <c r="M52" s="146"/>
      <c r="N52" s="145"/>
      <c r="O52" s="54">
        <f>P52+R52</f>
        <v>6.165</v>
      </c>
      <c r="P52" s="146">
        <v>6.165</v>
      </c>
      <c r="Q52" s="146">
        <v>4.7</v>
      </c>
      <c r="R52" s="145"/>
      <c r="S52" s="152"/>
      <c r="T52" s="146"/>
      <c r="U52" s="146"/>
      <c r="V52" s="145"/>
    </row>
    <row r="53" spans="1:22" ht="12.75">
      <c r="A53" s="143">
        <v>45</v>
      </c>
      <c r="B53" s="82" t="s">
        <v>265</v>
      </c>
      <c r="C53" s="54">
        <f t="shared" si="3"/>
        <v>20.479</v>
      </c>
      <c r="D53" s="146">
        <f t="shared" si="3"/>
        <v>20.479</v>
      </c>
      <c r="E53" s="60">
        <f>I53+M53+Q53+U53</f>
        <v>13.097</v>
      </c>
      <c r="F53" s="66"/>
      <c r="G53" s="148">
        <f t="shared" si="8"/>
        <v>20.479</v>
      </c>
      <c r="H53" s="146">
        <v>20.479</v>
      </c>
      <c r="I53" s="146">
        <v>13.097</v>
      </c>
      <c r="J53" s="145"/>
      <c r="K53" s="148"/>
      <c r="L53" s="146"/>
      <c r="M53" s="146"/>
      <c r="N53" s="145"/>
      <c r="O53" s="67"/>
      <c r="P53" s="146"/>
      <c r="Q53" s="146"/>
      <c r="R53" s="145"/>
      <c r="S53" s="152"/>
      <c r="T53" s="146"/>
      <c r="U53" s="146"/>
      <c r="V53" s="145"/>
    </row>
    <row r="54" spans="1:22" ht="25.5">
      <c r="A54" s="143">
        <v>46</v>
      </c>
      <c r="B54" s="156" t="s">
        <v>266</v>
      </c>
      <c r="C54" s="54">
        <f t="shared" si="3"/>
        <v>0</v>
      </c>
      <c r="D54" s="146">
        <f t="shared" si="3"/>
        <v>0</v>
      </c>
      <c r="E54" s="65"/>
      <c r="F54" s="66"/>
      <c r="G54" s="148">
        <f t="shared" si="8"/>
        <v>0</v>
      </c>
      <c r="H54" s="146"/>
      <c r="I54" s="146"/>
      <c r="J54" s="145"/>
      <c r="K54" s="148"/>
      <c r="L54" s="146"/>
      <c r="M54" s="146"/>
      <c r="N54" s="145"/>
      <c r="O54" s="67"/>
      <c r="P54" s="146"/>
      <c r="Q54" s="146"/>
      <c r="R54" s="145"/>
      <c r="S54" s="152"/>
      <c r="T54" s="146"/>
      <c r="U54" s="146"/>
      <c r="V54" s="145"/>
    </row>
    <row r="55" spans="1:22" ht="12.75">
      <c r="A55" s="143">
        <v>47</v>
      </c>
      <c r="B55" s="62" t="s">
        <v>102</v>
      </c>
      <c r="C55" s="67">
        <f aca="true" t="shared" si="9" ref="C55:E60">+G55+K55+O55+S55</f>
        <v>365.226</v>
      </c>
      <c r="D55" s="65">
        <f t="shared" si="9"/>
        <v>365.226</v>
      </c>
      <c r="E55" s="65">
        <f t="shared" si="9"/>
        <v>238.83999999999997</v>
      </c>
      <c r="F55" s="66"/>
      <c r="G55" s="67">
        <f aca="true" t="shared" si="10" ref="G55:G60">+H55</f>
        <v>234.202</v>
      </c>
      <c r="H55" s="65">
        <v>234.202</v>
      </c>
      <c r="I55" s="73">
        <v>159.528</v>
      </c>
      <c r="J55" s="145"/>
      <c r="K55" s="148"/>
      <c r="L55" s="146"/>
      <c r="M55" s="146"/>
      <c r="N55" s="145"/>
      <c r="O55" s="67">
        <f aca="true" t="shared" si="11" ref="O55:O89">+P55</f>
        <v>107.324</v>
      </c>
      <c r="P55" s="65">
        <v>107.324</v>
      </c>
      <c r="Q55" s="65">
        <v>79.312</v>
      </c>
      <c r="R55" s="68"/>
      <c r="S55" s="63">
        <f aca="true" t="shared" si="12" ref="S55:S80">+T55</f>
        <v>23.7</v>
      </c>
      <c r="T55" s="65">
        <v>23.7</v>
      </c>
      <c r="U55" s="65"/>
      <c r="V55" s="68"/>
    </row>
    <row r="56" spans="1:22" ht="12.75">
      <c r="A56" s="143">
        <f aca="true" t="shared" si="13" ref="A56:A62">+A55+1</f>
        <v>48</v>
      </c>
      <c r="B56" s="62" t="s">
        <v>103</v>
      </c>
      <c r="C56" s="67">
        <f t="shared" si="9"/>
        <v>615.2350000000001</v>
      </c>
      <c r="D56" s="65">
        <f t="shared" si="9"/>
        <v>615.2350000000001</v>
      </c>
      <c r="E56" s="65">
        <f t="shared" si="9"/>
        <v>395.313</v>
      </c>
      <c r="F56" s="66"/>
      <c r="G56" s="67">
        <f t="shared" si="10"/>
        <v>410.771</v>
      </c>
      <c r="H56" s="65">
        <v>410.771</v>
      </c>
      <c r="I56" s="73">
        <v>281.18</v>
      </c>
      <c r="J56" s="145"/>
      <c r="K56" s="148"/>
      <c r="L56" s="146"/>
      <c r="M56" s="146"/>
      <c r="N56" s="145"/>
      <c r="O56" s="67">
        <f t="shared" si="11"/>
        <v>154.524</v>
      </c>
      <c r="P56" s="65">
        <v>154.524</v>
      </c>
      <c r="Q56" s="65">
        <v>114.133</v>
      </c>
      <c r="R56" s="68"/>
      <c r="S56" s="63">
        <f t="shared" si="12"/>
        <v>49.94</v>
      </c>
      <c r="T56" s="65">
        <v>49.94</v>
      </c>
      <c r="U56" s="65"/>
      <c r="V56" s="68"/>
    </row>
    <row r="57" spans="1:22" ht="12.75">
      <c r="A57" s="143">
        <f t="shared" si="13"/>
        <v>49</v>
      </c>
      <c r="B57" s="62" t="s">
        <v>90</v>
      </c>
      <c r="C57" s="67">
        <f t="shared" si="9"/>
        <v>250.35600000000002</v>
      </c>
      <c r="D57" s="65">
        <f t="shared" si="9"/>
        <v>250.35600000000002</v>
      </c>
      <c r="E57" s="65">
        <f t="shared" si="9"/>
        <v>149.865</v>
      </c>
      <c r="F57" s="66"/>
      <c r="G57" s="67">
        <f t="shared" si="10"/>
        <v>161.228</v>
      </c>
      <c r="H57" s="65">
        <v>161.228</v>
      </c>
      <c r="I57" s="73">
        <v>92.748</v>
      </c>
      <c r="J57" s="145"/>
      <c r="K57" s="148"/>
      <c r="L57" s="146"/>
      <c r="M57" s="146"/>
      <c r="N57" s="145"/>
      <c r="O57" s="67">
        <f t="shared" si="11"/>
        <v>77.254</v>
      </c>
      <c r="P57" s="65">
        <v>77.254</v>
      </c>
      <c r="Q57" s="65">
        <v>57.117</v>
      </c>
      <c r="R57" s="68"/>
      <c r="S57" s="63">
        <f t="shared" si="12"/>
        <v>11.874</v>
      </c>
      <c r="T57" s="65">
        <v>11.874</v>
      </c>
      <c r="U57" s="65"/>
      <c r="V57" s="68"/>
    </row>
    <row r="58" spans="1:22" ht="12.75">
      <c r="A58" s="143">
        <f t="shared" si="13"/>
        <v>50</v>
      </c>
      <c r="B58" s="62" t="s">
        <v>211</v>
      </c>
      <c r="C58" s="67">
        <f t="shared" si="9"/>
        <v>507.967</v>
      </c>
      <c r="D58" s="65">
        <f t="shared" si="9"/>
        <v>507.967</v>
      </c>
      <c r="E58" s="65">
        <f t="shared" si="9"/>
        <v>311.057</v>
      </c>
      <c r="F58" s="66"/>
      <c r="G58" s="67">
        <f t="shared" si="10"/>
        <v>251.682</v>
      </c>
      <c r="H58" s="65">
        <v>251.682</v>
      </c>
      <c r="I58" s="65">
        <v>160.037</v>
      </c>
      <c r="J58" s="145"/>
      <c r="K58" s="148"/>
      <c r="L58" s="146"/>
      <c r="M58" s="146"/>
      <c r="N58" s="145"/>
      <c r="O58" s="67">
        <f t="shared" si="11"/>
        <v>204.285</v>
      </c>
      <c r="P58" s="65">
        <v>204.285</v>
      </c>
      <c r="Q58" s="65">
        <v>151.02</v>
      </c>
      <c r="R58" s="68"/>
      <c r="S58" s="63">
        <f t="shared" si="12"/>
        <v>52</v>
      </c>
      <c r="T58" s="65">
        <v>52</v>
      </c>
      <c r="U58" s="65"/>
      <c r="V58" s="68"/>
    </row>
    <row r="59" spans="1:22" ht="12.75">
      <c r="A59" s="143">
        <f t="shared" si="13"/>
        <v>51</v>
      </c>
      <c r="B59" s="62" t="s">
        <v>212</v>
      </c>
      <c r="C59" s="67">
        <f t="shared" si="9"/>
        <v>187.174</v>
      </c>
      <c r="D59" s="65">
        <f t="shared" si="9"/>
        <v>187.174</v>
      </c>
      <c r="E59" s="65">
        <f t="shared" si="9"/>
        <v>118.002</v>
      </c>
      <c r="F59" s="66"/>
      <c r="G59" s="67">
        <f t="shared" si="10"/>
        <v>125.989</v>
      </c>
      <c r="H59" s="65">
        <v>125.989</v>
      </c>
      <c r="I59" s="65">
        <v>80.014</v>
      </c>
      <c r="J59" s="145"/>
      <c r="K59" s="148"/>
      <c r="L59" s="146"/>
      <c r="M59" s="146"/>
      <c r="N59" s="145"/>
      <c r="O59" s="67">
        <f t="shared" si="11"/>
        <v>51.385</v>
      </c>
      <c r="P59" s="65">
        <v>51.385</v>
      </c>
      <c r="Q59" s="65">
        <v>37.988</v>
      </c>
      <c r="R59" s="68"/>
      <c r="S59" s="63">
        <f t="shared" si="12"/>
        <v>9.8</v>
      </c>
      <c r="T59" s="65">
        <v>9.8</v>
      </c>
      <c r="U59" s="65"/>
      <c r="V59" s="68"/>
    </row>
    <row r="60" spans="1:22" ht="12.75">
      <c r="A60" s="143">
        <f t="shared" si="13"/>
        <v>52</v>
      </c>
      <c r="B60" s="62" t="s">
        <v>213</v>
      </c>
      <c r="C60" s="67">
        <f t="shared" si="9"/>
        <v>217.507</v>
      </c>
      <c r="D60" s="65">
        <f t="shared" si="9"/>
        <v>217.507</v>
      </c>
      <c r="E60" s="65">
        <f t="shared" si="9"/>
        <v>153.99099999999999</v>
      </c>
      <c r="F60" s="66"/>
      <c r="G60" s="67">
        <f t="shared" si="10"/>
        <v>105.001</v>
      </c>
      <c r="H60" s="65">
        <v>105.001</v>
      </c>
      <c r="I60" s="65">
        <v>76.889</v>
      </c>
      <c r="J60" s="145"/>
      <c r="K60" s="148"/>
      <c r="L60" s="146"/>
      <c r="M60" s="146"/>
      <c r="N60" s="145"/>
      <c r="O60" s="67">
        <f t="shared" si="11"/>
        <v>103.206</v>
      </c>
      <c r="P60" s="65">
        <v>103.206</v>
      </c>
      <c r="Q60" s="65">
        <v>77.102</v>
      </c>
      <c r="R60" s="68"/>
      <c r="S60" s="63">
        <f t="shared" si="12"/>
        <v>9.3</v>
      </c>
      <c r="T60" s="65">
        <v>9.3</v>
      </c>
      <c r="U60" s="65"/>
      <c r="V60" s="68"/>
    </row>
    <row r="61" spans="1:22" ht="12.75">
      <c r="A61" s="143">
        <f t="shared" si="13"/>
        <v>53</v>
      </c>
      <c r="B61" s="97" t="s">
        <v>214</v>
      </c>
      <c r="C61" s="67">
        <f aca="true" t="shared" si="14" ref="C61:E62">G61+K61+O61+S61</f>
        <v>99.958</v>
      </c>
      <c r="D61" s="65">
        <f t="shared" si="14"/>
        <v>99.958</v>
      </c>
      <c r="E61" s="65">
        <f t="shared" si="14"/>
        <v>73.23100000000001</v>
      </c>
      <c r="F61" s="66"/>
      <c r="G61" s="67">
        <f>H61+J61</f>
        <v>12.283</v>
      </c>
      <c r="H61" s="65">
        <v>12.283</v>
      </c>
      <c r="I61" s="65">
        <v>8.307</v>
      </c>
      <c r="J61" s="145"/>
      <c r="K61" s="148"/>
      <c r="L61" s="146"/>
      <c r="M61" s="146"/>
      <c r="N61" s="145"/>
      <c r="O61" s="67">
        <f t="shared" si="11"/>
        <v>87.675</v>
      </c>
      <c r="P61" s="65">
        <v>87.675</v>
      </c>
      <c r="Q61" s="65">
        <v>64.924</v>
      </c>
      <c r="R61" s="68"/>
      <c r="S61" s="63"/>
      <c r="T61" s="65"/>
      <c r="U61" s="65"/>
      <c r="V61" s="68"/>
    </row>
    <row r="62" spans="1:22" ht="12.75">
      <c r="A62" s="143">
        <f t="shared" si="13"/>
        <v>54</v>
      </c>
      <c r="B62" s="95" t="s">
        <v>267</v>
      </c>
      <c r="C62" s="67">
        <f t="shared" si="14"/>
        <v>77.878</v>
      </c>
      <c r="D62" s="65">
        <f t="shared" si="14"/>
        <v>77.878</v>
      </c>
      <c r="E62" s="65">
        <f t="shared" si="14"/>
        <v>56.347</v>
      </c>
      <c r="F62" s="66"/>
      <c r="G62" s="67">
        <f>H62+J62</f>
        <v>38.541</v>
      </c>
      <c r="H62" s="65">
        <v>38.541</v>
      </c>
      <c r="I62" s="65">
        <v>26.817</v>
      </c>
      <c r="J62" s="68"/>
      <c r="K62" s="67"/>
      <c r="L62" s="65"/>
      <c r="M62" s="65"/>
      <c r="N62" s="68"/>
      <c r="O62" s="67">
        <f t="shared" si="11"/>
        <v>39.337</v>
      </c>
      <c r="P62" s="65">
        <v>39.337</v>
      </c>
      <c r="Q62" s="65">
        <v>29.53</v>
      </c>
      <c r="R62" s="68"/>
      <c r="S62" s="63"/>
      <c r="T62" s="65"/>
      <c r="U62" s="65"/>
      <c r="V62" s="68"/>
    </row>
    <row r="63" spans="1:22" ht="12.75">
      <c r="A63" s="143">
        <v>55</v>
      </c>
      <c r="B63" s="62" t="s">
        <v>121</v>
      </c>
      <c r="C63" s="67">
        <f aca="true" t="shared" si="15" ref="C63:F73">+G63+K63+O63+S63</f>
        <v>624.677</v>
      </c>
      <c r="D63" s="65">
        <f t="shared" si="15"/>
        <v>624.677</v>
      </c>
      <c r="E63" s="65">
        <f t="shared" si="15"/>
        <v>400.182</v>
      </c>
      <c r="F63" s="66"/>
      <c r="G63" s="67">
        <f>+H63+J63</f>
        <v>389.046</v>
      </c>
      <c r="H63" s="65">
        <v>389.046</v>
      </c>
      <c r="I63" s="65">
        <v>262.059</v>
      </c>
      <c r="J63" s="68"/>
      <c r="K63" s="148"/>
      <c r="L63" s="146"/>
      <c r="M63" s="146"/>
      <c r="N63" s="145"/>
      <c r="O63" s="67">
        <f t="shared" si="11"/>
        <v>186.531</v>
      </c>
      <c r="P63" s="65">
        <v>186.531</v>
      </c>
      <c r="Q63" s="65">
        <v>138.123</v>
      </c>
      <c r="R63" s="68"/>
      <c r="S63" s="63">
        <f t="shared" si="12"/>
        <v>49.1</v>
      </c>
      <c r="T63" s="65">
        <v>49.1</v>
      </c>
      <c r="U63" s="65"/>
      <c r="V63" s="68"/>
    </row>
    <row r="64" spans="1:22" ht="12.75">
      <c r="A64" s="143">
        <f>+A63+1</f>
        <v>56</v>
      </c>
      <c r="B64" s="62" t="s">
        <v>91</v>
      </c>
      <c r="C64" s="67">
        <f t="shared" si="15"/>
        <v>603.212</v>
      </c>
      <c r="D64" s="65">
        <f t="shared" si="15"/>
        <v>603.212</v>
      </c>
      <c r="E64" s="65">
        <f t="shared" si="15"/>
        <v>415.829</v>
      </c>
      <c r="F64" s="66"/>
      <c r="G64" s="67">
        <f aca="true" t="shared" si="16" ref="G64:G71">+H64</f>
        <v>157.303</v>
      </c>
      <c r="H64" s="65">
        <v>157.303</v>
      </c>
      <c r="I64" s="65">
        <v>96.394</v>
      </c>
      <c r="J64" s="68"/>
      <c r="K64" s="67"/>
      <c r="L64" s="65"/>
      <c r="M64" s="65"/>
      <c r="N64" s="68"/>
      <c r="O64" s="67">
        <f t="shared" si="11"/>
        <v>429.409</v>
      </c>
      <c r="P64" s="65">
        <v>429.409</v>
      </c>
      <c r="Q64" s="65">
        <v>319.435</v>
      </c>
      <c r="R64" s="68"/>
      <c r="S64" s="63">
        <f>+T64+V64</f>
        <v>16.5</v>
      </c>
      <c r="T64" s="65">
        <v>16.5</v>
      </c>
      <c r="U64" s="65"/>
      <c r="V64" s="68"/>
    </row>
    <row r="65" spans="1:22" ht="12.75">
      <c r="A65" s="143">
        <f>+A64+1</f>
        <v>57</v>
      </c>
      <c r="B65" s="62" t="s">
        <v>216</v>
      </c>
      <c r="C65" s="67">
        <f t="shared" si="15"/>
        <v>111.27</v>
      </c>
      <c r="D65" s="65">
        <f t="shared" si="15"/>
        <v>111.27</v>
      </c>
      <c r="E65" s="65">
        <f t="shared" si="15"/>
        <v>76.389</v>
      </c>
      <c r="F65" s="66"/>
      <c r="G65" s="67">
        <f t="shared" si="16"/>
        <v>44.99</v>
      </c>
      <c r="H65" s="65">
        <v>44.99</v>
      </c>
      <c r="I65" s="65">
        <v>32.422</v>
      </c>
      <c r="J65" s="145"/>
      <c r="K65" s="67"/>
      <c r="L65" s="146"/>
      <c r="M65" s="146"/>
      <c r="N65" s="145"/>
      <c r="O65" s="67">
        <f t="shared" si="11"/>
        <v>58.98</v>
      </c>
      <c r="P65" s="65">
        <v>58.98</v>
      </c>
      <c r="Q65" s="65">
        <v>43.967</v>
      </c>
      <c r="R65" s="68"/>
      <c r="S65" s="63">
        <f t="shared" si="12"/>
        <v>7.3</v>
      </c>
      <c r="T65" s="65">
        <v>7.3</v>
      </c>
      <c r="U65" s="65"/>
      <c r="V65" s="68"/>
    </row>
    <row r="66" spans="1:22" ht="12.75">
      <c r="A66" s="143">
        <v>58</v>
      </c>
      <c r="B66" s="62" t="s">
        <v>104</v>
      </c>
      <c r="C66" s="67">
        <f t="shared" si="15"/>
        <v>269.076</v>
      </c>
      <c r="D66" s="65">
        <f t="shared" si="15"/>
        <v>269.076</v>
      </c>
      <c r="E66" s="65">
        <f t="shared" si="15"/>
        <v>176.867</v>
      </c>
      <c r="F66" s="66"/>
      <c r="G66" s="67">
        <f t="shared" si="16"/>
        <v>150.792</v>
      </c>
      <c r="H66" s="65">
        <v>150.792</v>
      </c>
      <c r="I66" s="65">
        <v>95.169</v>
      </c>
      <c r="J66" s="145"/>
      <c r="K66" s="148"/>
      <c r="L66" s="146"/>
      <c r="M66" s="146"/>
      <c r="N66" s="145"/>
      <c r="O66" s="67">
        <f t="shared" si="11"/>
        <v>108.284</v>
      </c>
      <c r="P66" s="65">
        <v>108.284</v>
      </c>
      <c r="Q66" s="65">
        <v>81.698</v>
      </c>
      <c r="R66" s="68"/>
      <c r="S66" s="63">
        <f t="shared" si="12"/>
        <v>10</v>
      </c>
      <c r="T66" s="65">
        <v>10</v>
      </c>
      <c r="U66" s="65"/>
      <c r="V66" s="68"/>
    </row>
    <row r="67" spans="1:22" ht="12.75">
      <c r="A67" s="143">
        <f>+A66+1</f>
        <v>59</v>
      </c>
      <c r="B67" s="62" t="s">
        <v>122</v>
      </c>
      <c r="C67" s="67">
        <f t="shared" si="15"/>
        <v>225.737</v>
      </c>
      <c r="D67" s="65">
        <f t="shared" si="15"/>
        <v>222.737</v>
      </c>
      <c r="E67" s="65">
        <f t="shared" si="15"/>
        <v>164.205</v>
      </c>
      <c r="F67" s="66">
        <f t="shared" si="15"/>
        <v>3</v>
      </c>
      <c r="G67" s="67">
        <f>+H67+J67</f>
        <v>32.887</v>
      </c>
      <c r="H67" s="65">
        <v>29.887</v>
      </c>
      <c r="I67" s="65">
        <v>21.203</v>
      </c>
      <c r="J67" s="68">
        <v>3</v>
      </c>
      <c r="K67" s="148"/>
      <c r="L67" s="146"/>
      <c r="M67" s="146"/>
      <c r="N67" s="145"/>
      <c r="O67" s="67">
        <f t="shared" si="11"/>
        <v>188.85</v>
      </c>
      <c r="P67" s="65">
        <v>188.85</v>
      </c>
      <c r="Q67" s="65">
        <v>141.002</v>
      </c>
      <c r="R67" s="68"/>
      <c r="S67" s="63">
        <f t="shared" si="12"/>
        <v>4</v>
      </c>
      <c r="T67" s="65">
        <v>4</v>
      </c>
      <c r="U67" s="65">
        <v>2</v>
      </c>
      <c r="V67" s="68"/>
    </row>
    <row r="68" spans="1:22" ht="12.75">
      <c r="A68" s="143">
        <v>60</v>
      </c>
      <c r="B68" s="62" t="s">
        <v>217</v>
      </c>
      <c r="C68" s="67">
        <f t="shared" si="15"/>
        <v>10.870999999999999</v>
      </c>
      <c r="D68" s="65">
        <f t="shared" si="15"/>
        <v>10.870999999999999</v>
      </c>
      <c r="E68" s="65">
        <f t="shared" si="15"/>
        <v>7.424</v>
      </c>
      <c r="F68" s="66"/>
      <c r="G68" s="67"/>
      <c r="H68" s="65"/>
      <c r="I68" s="65"/>
      <c r="J68" s="145"/>
      <c r="K68" s="67">
        <f>+L68</f>
        <v>0.7</v>
      </c>
      <c r="L68" s="65">
        <v>0.7</v>
      </c>
      <c r="M68" s="146"/>
      <c r="N68" s="145"/>
      <c r="O68" s="67">
        <f t="shared" si="11"/>
        <v>10.171</v>
      </c>
      <c r="P68" s="65">
        <v>10.171</v>
      </c>
      <c r="Q68" s="65">
        <v>7.424</v>
      </c>
      <c r="R68" s="68"/>
      <c r="S68" s="63"/>
      <c r="T68" s="65"/>
      <c r="U68" s="65"/>
      <c r="V68" s="68"/>
    </row>
    <row r="69" spans="1:22" ht="12.75">
      <c r="A69" s="143">
        <v>61</v>
      </c>
      <c r="B69" s="62" t="s">
        <v>218</v>
      </c>
      <c r="C69" s="67">
        <f t="shared" si="15"/>
        <v>330.241</v>
      </c>
      <c r="D69" s="65">
        <f t="shared" si="15"/>
        <v>330.241</v>
      </c>
      <c r="E69" s="65">
        <f t="shared" si="15"/>
        <v>215.035</v>
      </c>
      <c r="F69" s="66"/>
      <c r="G69" s="67">
        <f t="shared" si="16"/>
        <v>179.853</v>
      </c>
      <c r="H69" s="65">
        <v>179.853</v>
      </c>
      <c r="I69" s="65">
        <v>112.714</v>
      </c>
      <c r="J69" s="145"/>
      <c r="K69" s="148"/>
      <c r="L69" s="146"/>
      <c r="M69" s="146"/>
      <c r="N69" s="145"/>
      <c r="O69" s="67">
        <f t="shared" si="11"/>
        <v>135.888</v>
      </c>
      <c r="P69" s="65">
        <v>135.888</v>
      </c>
      <c r="Q69" s="65">
        <v>102.321</v>
      </c>
      <c r="R69" s="68"/>
      <c r="S69" s="63">
        <f t="shared" si="12"/>
        <v>14.5</v>
      </c>
      <c r="T69" s="65">
        <v>14.5</v>
      </c>
      <c r="U69" s="65"/>
      <c r="V69" s="68"/>
    </row>
    <row r="70" spans="1:22" ht="12.75">
      <c r="A70" s="143">
        <v>62</v>
      </c>
      <c r="B70" s="62" t="s">
        <v>92</v>
      </c>
      <c r="C70" s="67">
        <f t="shared" si="15"/>
        <v>1724.7089999999998</v>
      </c>
      <c r="D70" s="65">
        <f t="shared" si="15"/>
        <v>1723.7089999999998</v>
      </c>
      <c r="E70" s="65">
        <f t="shared" si="15"/>
        <v>1117.961</v>
      </c>
      <c r="F70" s="66">
        <f t="shared" si="15"/>
        <v>1</v>
      </c>
      <c r="G70" s="67">
        <f t="shared" si="16"/>
        <v>657.934</v>
      </c>
      <c r="H70" s="65">
        <v>657.934</v>
      </c>
      <c r="I70" s="65">
        <v>375.584</v>
      </c>
      <c r="J70" s="145"/>
      <c r="K70" s="148"/>
      <c r="L70" s="146"/>
      <c r="M70" s="146"/>
      <c r="N70" s="145"/>
      <c r="O70" s="67">
        <f>P70+R70</f>
        <v>991.775</v>
      </c>
      <c r="P70" s="65">
        <v>991.775</v>
      </c>
      <c r="Q70" s="65">
        <v>742.377</v>
      </c>
      <c r="R70" s="68"/>
      <c r="S70" s="63">
        <f>+T70+V70</f>
        <v>75</v>
      </c>
      <c r="T70" s="65">
        <v>74</v>
      </c>
      <c r="U70" s="65"/>
      <c r="V70" s="68">
        <v>1</v>
      </c>
    </row>
    <row r="71" spans="1:22" ht="12.75">
      <c r="A71" s="143">
        <v>63</v>
      </c>
      <c r="B71" s="62" t="s">
        <v>268</v>
      </c>
      <c r="C71" s="67">
        <f t="shared" si="15"/>
        <v>100.686</v>
      </c>
      <c r="D71" s="65">
        <f t="shared" si="15"/>
        <v>99.686</v>
      </c>
      <c r="E71" s="65">
        <f t="shared" si="15"/>
        <v>55.722</v>
      </c>
      <c r="F71" s="66">
        <f t="shared" si="15"/>
        <v>1</v>
      </c>
      <c r="G71" s="67">
        <f t="shared" si="16"/>
        <v>90.686</v>
      </c>
      <c r="H71" s="65">
        <v>90.686</v>
      </c>
      <c r="I71" s="65">
        <v>55.722</v>
      </c>
      <c r="J71" s="68"/>
      <c r="K71" s="67"/>
      <c r="L71" s="65"/>
      <c r="M71" s="65"/>
      <c r="N71" s="68"/>
      <c r="O71" s="67"/>
      <c r="P71" s="65"/>
      <c r="Q71" s="65"/>
      <c r="R71" s="68"/>
      <c r="S71" s="63">
        <f>+T71+V71</f>
        <v>10</v>
      </c>
      <c r="T71" s="65">
        <v>9</v>
      </c>
      <c r="U71" s="65"/>
      <c r="V71" s="68">
        <v>1</v>
      </c>
    </row>
    <row r="72" spans="1:22" ht="12.75">
      <c r="A72" s="143">
        <v>64</v>
      </c>
      <c r="B72" s="62" t="s">
        <v>220</v>
      </c>
      <c r="C72" s="67">
        <f t="shared" si="15"/>
        <v>1181.079</v>
      </c>
      <c r="D72" s="65">
        <f t="shared" si="15"/>
        <v>1175.3890000000001</v>
      </c>
      <c r="E72" s="65">
        <f t="shared" si="15"/>
        <v>807.976</v>
      </c>
      <c r="F72" s="65">
        <f t="shared" si="15"/>
        <v>5.69</v>
      </c>
      <c r="G72" s="67">
        <f>+H72+J72</f>
        <v>302.455</v>
      </c>
      <c r="H72" s="65">
        <v>296.765</v>
      </c>
      <c r="I72" s="65">
        <v>183.374</v>
      </c>
      <c r="J72" s="68">
        <v>5.69</v>
      </c>
      <c r="K72" s="148"/>
      <c r="L72" s="146"/>
      <c r="M72" s="146"/>
      <c r="N72" s="145"/>
      <c r="O72" s="67">
        <f>P72+R72</f>
        <v>839.624</v>
      </c>
      <c r="P72" s="65">
        <v>839.624</v>
      </c>
      <c r="Q72" s="65">
        <v>624.602</v>
      </c>
      <c r="R72" s="68"/>
      <c r="S72" s="63">
        <f t="shared" si="12"/>
        <v>39</v>
      </c>
      <c r="T72" s="65">
        <v>39</v>
      </c>
      <c r="U72" s="65"/>
      <c r="V72" s="68"/>
    </row>
    <row r="73" spans="1:22" ht="12.75">
      <c r="A73" s="143">
        <f>+A72+1</f>
        <v>65</v>
      </c>
      <c r="B73" s="62" t="s">
        <v>93</v>
      </c>
      <c r="C73" s="67">
        <f t="shared" si="15"/>
        <v>744.85</v>
      </c>
      <c r="D73" s="65">
        <f t="shared" si="15"/>
        <v>744.85</v>
      </c>
      <c r="E73" s="65">
        <f t="shared" si="15"/>
        <v>480.98</v>
      </c>
      <c r="F73" s="65"/>
      <c r="G73" s="67">
        <f>+H73+J73</f>
        <v>276.029</v>
      </c>
      <c r="H73" s="65">
        <v>276.029</v>
      </c>
      <c r="I73" s="65">
        <v>141.018</v>
      </c>
      <c r="J73" s="68"/>
      <c r="K73" s="148"/>
      <c r="L73" s="146"/>
      <c r="M73" s="146"/>
      <c r="N73" s="145"/>
      <c r="O73" s="67">
        <f t="shared" si="11"/>
        <v>453.821</v>
      </c>
      <c r="P73" s="65">
        <v>453.821</v>
      </c>
      <c r="Q73" s="65">
        <v>339.962</v>
      </c>
      <c r="R73" s="68"/>
      <c r="S73" s="63">
        <f t="shared" si="12"/>
        <v>15</v>
      </c>
      <c r="T73" s="65">
        <v>15</v>
      </c>
      <c r="U73" s="65"/>
      <c r="V73" s="68"/>
    </row>
    <row r="74" spans="1:22" ht="12.75">
      <c r="A74" s="143">
        <f>+A73+1</f>
        <v>66</v>
      </c>
      <c r="B74" s="97" t="s">
        <v>269</v>
      </c>
      <c r="C74" s="67">
        <f aca="true" t="shared" si="17" ref="C74:E75">G74+K74+O74+S74</f>
        <v>37.66</v>
      </c>
      <c r="D74" s="65">
        <f t="shared" si="17"/>
        <v>37.66</v>
      </c>
      <c r="E74" s="65">
        <f t="shared" si="17"/>
        <v>26.903</v>
      </c>
      <c r="F74" s="66"/>
      <c r="G74" s="67">
        <f>H74+J74</f>
        <v>33.16</v>
      </c>
      <c r="H74" s="65">
        <v>33.16</v>
      </c>
      <c r="I74" s="65">
        <v>24.834</v>
      </c>
      <c r="J74" s="68"/>
      <c r="K74" s="67"/>
      <c r="L74" s="65"/>
      <c r="M74" s="65"/>
      <c r="N74" s="68"/>
      <c r="O74" s="67"/>
      <c r="P74" s="65"/>
      <c r="Q74" s="65"/>
      <c r="R74" s="68"/>
      <c r="S74" s="63">
        <f t="shared" si="12"/>
        <v>4.5</v>
      </c>
      <c r="T74" s="65">
        <v>4.5</v>
      </c>
      <c r="U74" s="65">
        <v>2.069</v>
      </c>
      <c r="V74" s="68"/>
    </row>
    <row r="75" spans="1:22" ht="12.75">
      <c r="A75" s="143">
        <f>+A74+1</f>
        <v>67</v>
      </c>
      <c r="B75" s="62" t="s">
        <v>222</v>
      </c>
      <c r="C75" s="67">
        <f t="shared" si="17"/>
        <v>400.329</v>
      </c>
      <c r="D75" s="65">
        <f t="shared" si="17"/>
        <v>400.329</v>
      </c>
      <c r="E75" s="65">
        <f t="shared" si="17"/>
        <v>259.841</v>
      </c>
      <c r="F75" s="66"/>
      <c r="G75" s="67">
        <f>H75+J75</f>
        <v>194.916</v>
      </c>
      <c r="H75" s="65">
        <v>194.916</v>
      </c>
      <c r="I75" s="65">
        <v>119.081</v>
      </c>
      <c r="J75" s="68"/>
      <c r="K75" s="148"/>
      <c r="L75" s="146"/>
      <c r="M75" s="146"/>
      <c r="N75" s="145"/>
      <c r="O75" s="67">
        <f t="shared" si="11"/>
        <v>187.413</v>
      </c>
      <c r="P75" s="65">
        <v>187.413</v>
      </c>
      <c r="Q75" s="65">
        <v>140.76</v>
      </c>
      <c r="R75" s="68"/>
      <c r="S75" s="63">
        <f t="shared" si="12"/>
        <v>18</v>
      </c>
      <c r="T75" s="65">
        <v>18</v>
      </c>
      <c r="U75" s="65"/>
      <c r="V75" s="68"/>
    </row>
    <row r="76" spans="1:22" ht="12.75">
      <c r="A76" s="143">
        <f>+A75+1</f>
        <v>68</v>
      </c>
      <c r="B76" s="62" t="s">
        <v>94</v>
      </c>
      <c r="C76" s="67">
        <f aca="true" t="shared" si="18" ref="C76:E78">+G76+K76+O76+S76</f>
        <v>646.213</v>
      </c>
      <c r="D76" s="65">
        <f t="shared" si="18"/>
        <v>646.213</v>
      </c>
      <c r="E76" s="65">
        <f t="shared" si="18"/>
        <v>410.47200000000004</v>
      </c>
      <c r="F76" s="66"/>
      <c r="G76" s="67">
        <f>+H76</f>
        <v>251.799</v>
      </c>
      <c r="H76" s="65">
        <v>251.799</v>
      </c>
      <c r="I76" s="65">
        <v>125.615</v>
      </c>
      <c r="J76" s="145"/>
      <c r="K76" s="148"/>
      <c r="L76" s="146"/>
      <c r="M76" s="146"/>
      <c r="N76" s="145"/>
      <c r="O76" s="67">
        <f t="shared" si="11"/>
        <v>379.914</v>
      </c>
      <c r="P76" s="65">
        <v>379.914</v>
      </c>
      <c r="Q76" s="65">
        <v>284.857</v>
      </c>
      <c r="R76" s="68"/>
      <c r="S76" s="63">
        <f t="shared" si="12"/>
        <v>14.5</v>
      </c>
      <c r="T76" s="65">
        <v>14.5</v>
      </c>
      <c r="U76" s="65"/>
      <c r="V76" s="68"/>
    </row>
    <row r="77" spans="1:22" ht="12.75">
      <c r="A77" s="143">
        <f>+A76+1</f>
        <v>69</v>
      </c>
      <c r="B77" s="62" t="s">
        <v>270</v>
      </c>
      <c r="C77" s="67">
        <f t="shared" si="18"/>
        <v>154.251</v>
      </c>
      <c r="D77" s="65">
        <f t="shared" si="18"/>
        <v>154.251</v>
      </c>
      <c r="E77" s="65">
        <f t="shared" si="18"/>
        <v>87.856</v>
      </c>
      <c r="F77" s="66"/>
      <c r="G77" s="67">
        <f>+H77</f>
        <v>102.159</v>
      </c>
      <c r="H77" s="65">
        <v>102.159</v>
      </c>
      <c r="I77" s="65">
        <v>54.658</v>
      </c>
      <c r="J77" s="68"/>
      <c r="K77" s="67"/>
      <c r="L77" s="65"/>
      <c r="M77" s="65"/>
      <c r="N77" s="68"/>
      <c r="O77" s="67">
        <f t="shared" si="11"/>
        <v>44.892</v>
      </c>
      <c r="P77" s="65">
        <v>44.892</v>
      </c>
      <c r="Q77" s="65">
        <v>33.198</v>
      </c>
      <c r="R77" s="68"/>
      <c r="S77" s="63">
        <f t="shared" si="12"/>
        <v>7.2</v>
      </c>
      <c r="T77" s="65">
        <v>7.2</v>
      </c>
      <c r="U77" s="65"/>
      <c r="V77" s="68"/>
    </row>
    <row r="78" spans="1:22" ht="12.75">
      <c r="A78" s="143">
        <v>70</v>
      </c>
      <c r="B78" s="97" t="s">
        <v>271</v>
      </c>
      <c r="C78" s="67">
        <f>+G78+K78+O78+S78</f>
        <v>41.171</v>
      </c>
      <c r="D78" s="65">
        <f t="shared" si="18"/>
        <v>41.171</v>
      </c>
      <c r="E78" s="65">
        <f t="shared" si="18"/>
        <v>28.078000000000003</v>
      </c>
      <c r="F78" s="66"/>
      <c r="G78" s="67">
        <f>+H78</f>
        <v>39.659</v>
      </c>
      <c r="H78" s="65">
        <v>39.659</v>
      </c>
      <c r="I78" s="65">
        <v>27.382</v>
      </c>
      <c r="J78" s="68"/>
      <c r="K78" s="67"/>
      <c r="L78" s="65"/>
      <c r="M78" s="65"/>
      <c r="N78" s="68"/>
      <c r="O78" s="67"/>
      <c r="P78" s="65"/>
      <c r="Q78" s="65"/>
      <c r="R78" s="68"/>
      <c r="S78" s="63">
        <f t="shared" si="12"/>
        <v>1.512</v>
      </c>
      <c r="T78" s="65">
        <v>1.512</v>
      </c>
      <c r="U78" s="65">
        <v>0.696</v>
      </c>
      <c r="V78" s="68"/>
    </row>
    <row r="79" spans="1:22" ht="12.75">
      <c r="A79" s="143">
        <f aca="true" t="shared" si="19" ref="A79:A142">+A78+1</f>
        <v>71</v>
      </c>
      <c r="B79" s="62" t="s">
        <v>95</v>
      </c>
      <c r="C79" s="67">
        <f aca="true" t="shared" si="20" ref="C79:F164">G79+K79+O79+S79</f>
        <v>660.677</v>
      </c>
      <c r="D79" s="65">
        <f>H79+L79+P79+T79</f>
        <v>659.548</v>
      </c>
      <c r="E79" s="65">
        <f>I79+M79+Q79+U79</f>
        <v>439.84999999999997</v>
      </c>
      <c r="F79" s="65">
        <f>+J79+N79+R79+V79</f>
        <v>1.129</v>
      </c>
      <c r="G79" s="67">
        <f>H79+J79</f>
        <v>208.932</v>
      </c>
      <c r="H79" s="65">
        <v>207.803</v>
      </c>
      <c r="I79" s="65">
        <v>118.344</v>
      </c>
      <c r="J79" s="68">
        <v>1.129</v>
      </c>
      <c r="K79" s="148"/>
      <c r="L79" s="146"/>
      <c r="M79" s="146"/>
      <c r="N79" s="145"/>
      <c r="O79" s="67">
        <f t="shared" si="11"/>
        <v>428.745</v>
      </c>
      <c r="P79" s="65">
        <v>428.745</v>
      </c>
      <c r="Q79" s="65">
        <v>321.506</v>
      </c>
      <c r="R79" s="68"/>
      <c r="S79" s="63">
        <f t="shared" si="12"/>
        <v>23</v>
      </c>
      <c r="T79" s="65">
        <v>23</v>
      </c>
      <c r="U79" s="65"/>
      <c r="V79" s="68"/>
    </row>
    <row r="80" spans="1:22" ht="12.75">
      <c r="A80" s="143">
        <f t="shared" si="19"/>
        <v>72</v>
      </c>
      <c r="B80" s="97" t="s">
        <v>272</v>
      </c>
      <c r="C80" s="67">
        <f t="shared" si="20"/>
        <v>34.462</v>
      </c>
      <c r="D80" s="65">
        <f>H80+L80+P80+T80</f>
        <v>34.462</v>
      </c>
      <c r="E80" s="65">
        <f>I80+M80+Q80+U80</f>
        <v>25.736</v>
      </c>
      <c r="F80" s="66"/>
      <c r="G80" s="67">
        <f>H80+J80</f>
        <v>32.862</v>
      </c>
      <c r="H80" s="65">
        <v>32.862</v>
      </c>
      <c r="I80" s="65">
        <v>25</v>
      </c>
      <c r="J80" s="68"/>
      <c r="K80" s="67"/>
      <c r="L80" s="65"/>
      <c r="M80" s="65"/>
      <c r="N80" s="68"/>
      <c r="O80" s="67"/>
      <c r="P80" s="65"/>
      <c r="Q80" s="65"/>
      <c r="R80" s="68"/>
      <c r="S80" s="63">
        <f t="shared" si="12"/>
        <v>1.6</v>
      </c>
      <c r="T80" s="65">
        <v>1.6</v>
      </c>
      <c r="U80" s="65">
        <v>0.736</v>
      </c>
      <c r="V80" s="68"/>
    </row>
    <row r="81" spans="1:22" ht="12.75">
      <c r="A81" s="143">
        <f t="shared" si="19"/>
        <v>73</v>
      </c>
      <c r="B81" s="62" t="s">
        <v>226</v>
      </c>
      <c r="C81" s="67">
        <f aca="true" t="shared" si="21" ref="C81:E88">+G81+K81+O81+S81</f>
        <v>778.9019999999999</v>
      </c>
      <c r="D81" s="65">
        <f t="shared" si="21"/>
        <v>778.9019999999999</v>
      </c>
      <c r="E81" s="65">
        <f t="shared" si="21"/>
        <v>465.164</v>
      </c>
      <c r="F81" s="66"/>
      <c r="G81" s="67">
        <f aca="true" t="shared" si="22" ref="G81:G88">+H81</f>
        <v>341.571</v>
      </c>
      <c r="H81" s="65">
        <v>341.571</v>
      </c>
      <c r="I81" s="65">
        <v>160.738</v>
      </c>
      <c r="J81" s="145"/>
      <c r="K81" s="148"/>
      <c r="L81" s="146"/>
      <c r="M81" s="146"/>
      <c r="N81" s="145"/>
      <c r="O81" s="67">
        <f t="shared" si="11"/>
        <v>405.931</v>
      </c>
      <c r="P81" s="65">
        <v>405.931</v>
      </c>
      <c r="Q81" s="65">
        <v>304.426</v>
      </c>
      <c r="R81" s="145"/>
      <c r="S81" s="63">
        <f>+T81</f>
        <v>31.4</v>
      </c>
      <c r="T81" s="65">
        <v>31.4</v>
      </c>
      <c r="U81" s="65"/>
      <c r="V81" s="68"/>
    </row>
    <row r="82" spans="1:22" ht="12.75">
      <c r="A82" s="143">
        <f t="shared" si="19"/>
        <v>74</v>
      </c>
      <c r="B82" s="62" t="s">
        <v>112</v>
      </c>
      <c r="C82" s="67">
        <f t="shared" si="21"/>
        <v>325.79599999999994</v>
      </c>
      <c r="D82" s="65">
        <f t="shared" si="21"/>
        <v>325.79599999999994</v>
      </c>
      <c r="E82" s="65">
        <f t="shared" si="21"/>
        <v>207.632</v>
      </c>
      <c r="F82" s="66"/>
      <c r="G82" s="67">
        <f>+H82+J82</f>
        <v>16.977</v>
      </c>
      <c r="H82" s="65">
        <v>16.977</v>
      </c>
      <c r="I82" s="65"/>
      <c r="J82" s="68"/>
      <c r="K82" s="67">
        <f>L82+N82</f>
        <v>136.1</v>
      </c>
      <c r="L82" s="65">
        <v>136.1</v>
      </c>
      <c r="M82" s="65">
        <v>82.593</v>
      </c>
      <c r="N82" s="68"/>
      <c r="O82" s="67">
        <f t="shared" si="11"/>
        <v>165.319</v>
      </c>
      <c r="P82" s="65">
        <v>165.319</v>
      </c>
      <c r="Q82" s="65">
        <v>125.039</v>
      </c>
      <c r="R82" s="68"/>
      <c r="S82" s="63">
        <f>+T82</f>
        <v>7.4</v>
      </c>
      <c r="T82" s="65">
        <v>7.4</v>
      </c>
      <c r="U82" s="65"/>
      <c r="V82" s="68"/>
    </row>
    <row r="83" spans="1:22" ht="12.75">
      <c r="A83" s="143">
        <v>75</v>
      </c>
      <c r="B83" s="62" t="s">
        <v>227</v>
      </c>
      <c r="C83" s="67">
        <f t="shared" si="21"/>
        <v>406.804</v>
      </c>
      <c r="D83" s="65">
        <f t="shared" si="21"/>
        <v>406.804</v>
      </c>
      <c r="E83" s="65">
        <f t="shared" si="21"/>
        <v>294.001</v>
      </c>
      <c r="F83" s="66"/>
      <c r="G83" s="67">
        <f t="shared" si="22"/>
        <v>352.599</v>
      </c>
      <c r="H83" s="65">
        <v>352.599</v>
      </c>
      <c r="I83" s="65">
        <v>261.885</v>
      </c>
      <c r="J83" s="145"/>
      <c r="K83" s="148"/>
      <c r="L83" s="146"/>
      <c r="M83" s="146"/>
      <c r="N83" s="145"/>
      <c r="O83" s="67">
        <f t="shared" si="11"/>
        <v>25.705</v>
      </c>
      <c r="P83" s="65">
        <v>25.705</v>
      </c>
      <c r="Q83" s="65">
        <v>19.7</v>
      </c>
      <c r="R83" s="68"/>
      <c r="S83" s="63">
        <f>+T83+V83</f>
        <v>28.5</v>
      </c>
      <c r="T83" s="65">
        <v>28.5</v>
      </c>
      <c r="U83" s="65">
        <v>12.416</v>
      </c>
      <c r="V83" s="68"/>
    </row>
    <row r="84" spans="1:22" ht="12.75">
      <c r="A84" s="143">
        <f t="shared" si="19"/>
        <v>76</v>
      </c>
      <c r="B84" s="62" t="s">
        <v>105</v>
      </c>
      <c r="C84" s="67">
        <f t="shared" si="21"/>
        <v>119.569</v>
      </c>
      <c r="D84" s="65">
        <f t="shared" si="21"/>
        <v>119.569</v>
      </c>
      <c r="E84" s="65">
        <f t="shared" si="21"/>
        <v>86.772</v>
      </c>
      <c r="F84" s="66"/>
      <c r="G84" s="67">
        <f t="shared" si="22"/>
        <v>94.294</v>
      </c>
      <c r="H84" s="65">
        <v>94.294</v>
      </c>
      <c r="I84" s="65">
        <v>71.525</v>
      </c>
      <c r="J84" s="145"/>
      <c r="K84" s="148"/>
      <c r="L84" s="146"/>
      <c r="M84" s="146"/>
      <c r="N84" s="145"/>
      <c r="O84" s="67">
        <f t="shared" si="11"/>
        <v>13.775</v>
      </c>
      <c r="P84" s="65">
        <v>13.775</v>
      </c>
      <c r="Q84" s="65">
        <v>10.557</v>
      </c>
      <c r="R84" s="68"/>
      <c r="S84" s="63">
        <f aca="true" t="shared" si="23" ref="S84:S89">T84+V84</f>
        <v>11.5</v>
      </c>
      <c r="T84" s="65">
        <v>11.5</v>
      </c>
      <c r="U84" s="65">
        <v>4.69</v>
      </c>
      <c r="V84" s="68"/>
    </row>
    <row r="85" spans="1:22" ht="12.75">
      <c r="A85" s="143">
        <f t="shared" si="19"/>
        <v>77</v>
      </c>
      <c r="B85" s="97" t="s">
        <v>96</v>
      </c>
      <c r="C85" s="67">
        <f t="shared" si="21"/>
        <v>86.653</v>
      </c>
      <c r="D85" s="65">
        <f t="shared" si="21"/>
        <v>86.653</v>
      </c>
      <c r="E85" s="65">
        <f t="shared" si="21"/>
        <v>47.442</v>
      </c>
      <c r="F85" s="66"/>
      <c r="G85" s="67">
        <f t="shared" si="22"/>
        <v>65.653</v>
      </c>
      <c r="H85" s="65">
        <v>65.653</v>
      </c>
      <c r="I85" s="65">
        <v>47.442</v>
      </c>
      <c r="J85" s="145"/>
      <c r="K85" s="148"/>
      <c r="L85" s="146"/>
      <c r="M85" s="146"/>
      <c r="N85" s="145"/>
      <c r="O85" s="67"/>
      <c r="P85" s="65"/>
      <c r="Q85" s="65"/>
      <c r="R85" s="68"/>
      <c r="S85" s="63">
        <f t="shared" si="23"/>
        <v>21</v>
      </c>
      <c r="T85" s="65">
        <v>21</v>
      </c>
      <c r="U85" s="65"/>
      <c r="V85" s="68"/>
    </row>
    <row r="86" spans="1:22" ht="12.75">
      <c r="A86" s="143">
        <v>78</v>
      </c>
      <c r="B86" s="97" t="s">
        <v>273</v>
      </c>
      <c r="C86" s="67">
        <f t="shared" si="21"/>
        <v>90.529</v>
      </c>
      <c r="D86" s="65">
        <f t="shared" si="21"/>
        <v>90.529</v>
      </c>
      <c r="E86" s="65">
        <f t="shared" si="21"/>
        <v>67.105</v>
      </c>
      <c r="F86" s="66"/>
      <c r="G86" s="67">
        <f t="shared" si="22"/>
        <v>31.66</v>
      </c>
      <c r="H86" s="65">
        <v>31.66</v>
      </c>
      <c r="I86" s="65">
        <v>22.754</v>
      </c>
      <c r="J86" s="145"/>
      <c r="K86" s="148"/>
      <c r="L86" s="146"/>
      <c r="M86" s="146"/>
      <c r="N86" s="145"/>
      <c r="O86" s="67">
        <f t="shared" si="11"/>
        <v>57.869</v>
      </c>
      <c r="P86" s="65">
        <v>57.869</v>
      </c>
      <c r="Q86" s="65">
        <v>44.351</v>
      </c>
      <c r="R86" s="68"/>
      <c r="S86" s="63">
        <f t="shared" si="23"/>
        <v>1</v>
      </c>
      <c r="T86" s="65">
        <v>1</v>
      </c>
      <c r="U86" s="65"/>
      <c r="V86" s="68"/>
    </row>
    <row r="87" spans="1:22" ht="12.75">
      <c r="A87" s="143">
        <f t="shared" si="19"/>
        <v>79</v>
      </c>
      <c r="B87" s="62" t="s">
        <v>228</v>
      </c>
      <c r="C87" s="67">
        <f t="shared" si="21"/>
        <v>227.31699999999998</v>
      </c>
      <c r="D87" s="65">
        <f t="shared" si="21"/>
        <v>227.31699999999998</v>
      </c>
      <c r="E87" s="65">
        <f t="shared" si="21"/>
        <v>146.53799999999998</v>
      </c>
      <c r="F87" s="66"/>
      <c r="G87" s="67">
        <f t="shared" si="22"/>
        <v>159.314</v>
      </c>
      <c r="H87" s="65">
        <v>159.314</v>
      </c>
      <c r="I87" s="65">
        <v>103.696</v>
      </c>
      <c r="J87" s="145"/>
      <c r="K87" s="148"/>
      <c r="L87" s="146"/>
      <c r="M87" s="146"/>
      <c r="N87" s="145"/>
      <c r="O87" s="67">
        <f t="shared" si="11"/>
        <v>56.303</v>
      </c>
      <c r="P87" s="65">
        <v>56.303</v>
      </c>
      <c r="Q87" s="65">
        <v>41.646</v>
      </c>
      <c r="R87" s="68"/>
      <c r="S87" s="63">
        <f t="shared" si="23"/>
        <v>11.7</v>
      </c>
      <c r="T87" s="65">
        <v>11.7</v>
      </c>
      <c r="U87" s="65">
        <v>1.196</v>
      </c>
      <c r="V87" s="68"/>
    </row>
    <row r="88" spans="1:22" ht="12.75">
      <c r="A88" s="143">
        <v>80</v>
      </c>
      <c r="B88" s="62" t="s">
        <v>274</v>
      </c>
      <c r="C88" s="77">
        <f t="shared" si="21"/>
        <v>67.899</v>
      </c>
      <c r="D88" s="65">
        <f t="shared" si="21"/>
        <v>67.899</v>
      </c>
      <c r="E88" s="63">
        <f t="shared" si="21"/>
        <v>43.929</v>
      </c>
      <c r="F88" s="66"/>
      <c r="G88" s="67">
        <f t="shared" si="22"/>
        <v>40.21</v>
      </c>
      <c r="H88" s="65">
        <v>40.21</v>
      </c>
      <c r="I88" s="65">
        <v>25.751</v>
      </c>
      <c r="J88" s="145"/>
      <c r="K88" s="148"/>
      <c r="L88" s="146"/>
      <c r="M88" s="146"/>
      <c r="N88" s="145"/>
      <c r="O88" s="67">
        <f t="shared" si="11"/>
        <v>24.589</v>
      </c>
      <c r="P88" s="65">
        <v>24.589</v>
      </c>
      <c r="Q88" s="65">
        <v>18.178</v>
      </c>
      <c r="R88" s="68"/>
      <c r="S88" s="63">
        <f t="shared" si="23"/>
        <v>3.1</v>
      </c>
      <c r="T88" s="65">
        <v>3.1</v>
      </c>
      <c r="U88" s="65"/>
      <c r="V88" s="68"/>
    </row>
    <row r="89" spans="1:22" ht="12.75">
      <c r="A89" s="143">
        <v>81</v>
      </c>
      <c r="B89" s="97" t="s">
        <v>79</v>
      </c>
      <c r="C89" s="67">
        <f t="shared" si="20"/>
        <v>14.457</v>
      </c>
      <c r="D89" s="65">
        <f t="shared" si="20"/>
        <v>14.457</v>
      </c>
      <c r="E89" s="65">
        <f t="shared" si="20"/>
        <v>11.08</v>
      </c>
      <c r="F89" s="66">
        <f>+J89+N89+R89+V89</f>
        <v>0</v>
      </c>
      <c r="G89" s="67">
        <f aca="true" t="shared" si="24" ref="G89:G171">H89+J89</f>
        <v>0</v>
      </c>
      <c r="H89" s="65"/>
      <c r="I89" s="65"/>
      <c r="J89" s="68"/>
      <c r="K89" s="148"/>
      <c r="L89" s="146"/>
      <c r="M89" s="146"/>
      <c r="N89" s="145"/>
      <c r="O89" s="67">
        <f t="shared" si="11"/>
        <v>14.457</v>
      </c>
      <c r="P89" s="65">
        <v>14.457</v>
      </c>
      <c r="Q89" s="65">
        <v>11.08</v>
      </c>
      <c r="R89" s="68"/>
      <c r="S89" s="63">
        <f t="shared" si="23"/>
        <v>0</v>
      </c>
      <c r="T89" s="65"/>
      <c r="U89" s="65"/>
      <c r="V89" s="68"/>
    </row>
    <row r="90" spans="1:22" ht="12.75">
      <c r="A90" s="143">
        <v>82</v>
      </c>
      <c r="B90" s="81" t="s">
        <v>275</v>
      </c>
      <c r="C90" s="54">
        <f t="shared" si="20"/>
        <v>0</v>
      </c>
      <c r="D90" s="60">
        <f t="shared" si="20"/>
        <v>0</v>
      </c>
      <c r="E90" s="60"/>
      <c r="F90" s="66"/>
      <c r="G90" s="54">
        <f t="shared" si="24"/>
        <v>0</v>
      </c>
      <c r="H90" s="60"/>
      <c r="I90" s="65"/>
      <c r="J90" s="68"/>
      <c r="K90" s="148"/>
      <c r="L90" s="146"/>
      <c r="M90" s="146"/>
      <c r="N90" s="145"/>
      <c r="O90" s="67"/>
      <c r="P90" s="65"/>
      <c r="Q90" s="65"/>
      <c r="R90" s="68"/>
      <c r="S90" s="63"/>
      <c r="T90" s="65"/>
      <c r="U90" s="65"/>
      <c r="V90" s="68"/>
    </row>
    <row r="91" spans="1:22" ht="12.75">
      <c r="A91" s="143">
        <v>83</v>
      </c>
      <c r="B91" s="62" t="s">
        <v>81</v>
      </c>
      <c r="C91" s="67">
        <f t="shared" si="20"/>
        <v>0</v>
      </c>
      <c r="D91" s="65">
        <f t="shared" si="20"/>
        <v>0</v>
      </c>
      <c r="E91" s="65">
        <f t="shared" si="20"/>
        <v>0</v>
      </c>
      <c r="F91" s="66"/>
      <c r="G91" s="67">
        <f t="shared" si="24"/>
        <v>0</v>
      </c>
      <c r="H91" s="65"/>
      <c r="I91" s="65"/>
      <c r="J91" s="72"/>
      <c r="K91" s="148"/>
      <c r="L91" s="146"/>
      <c r="M91" s="146"/>
      <c r="N91" s="145"/>
      <c r="O91" s="67"/>
      <c r="P91" s="65"/>
      <c r="Q91" s="65"/>
      <c r="R91" s="68"/>
      <c r="S91" s="63"/>
      <c r="T91" s="65"/>
      <c r="U91" s="65"/>
      <c r="V91" s="68"/>
    </row>
    <row r="92" spans="1:22" ht="12.75">
      <c r="A92" s="143">
        <v>84</v>
      </c>
      <c r="B92" s="62" t="s">
        <v>82</v>
      </c>
      <c r="C92" s="67">
        <f t="shared" si="20"/>
        <v>0</v>
      </c>
      <c r="D92" s="65">
        <f t="shared" si="20"/>
        <v>0</v>
      </c>
      <c r="E92" s="65">
        <f t="shared" si="20"/>
        <v>0</v>
      </c>
      <c r="F92" s="66"/>
      <c r="G92" s="67">
        <f t="shared" si="24"/>
        <v>0</v>
      </c>
      <c r="H92" s="65"/>
      <c r="I92" s="65"/>
      <c r="J92" s="72"/>
      <c r="K92" s="148"/>
      <c r="L92" s="146"/>
      <c r="M92" s="146"/>
      <c r="N92" s="145"/>
      <c r="O92" s="67"/>
      <c r="P92" s="65"/>
      <c r="Q92" s="65"/>
      <c r="R92" s="68"/>
      <c r="S92" s="63"/>
      <c r="T92" s="65"/>
      <c r="U92" s="65"/>
      <c r="V92" s="68"/>
    </row>
    <row r="93" spans="1:22" ht="12.75">
      <c r="A93" s="143">
        <v>85</v>
      </c>
      <c r="B93" s="62" t="s">
        <v>83</v>
      </c>
      <c r="C93" s="67">
        <f t="shared" si="20"/>
        <v>0</v>
      </c>
      <c r="D93" s="65">
        <f t="shared" si="20"/>
        <v>0</v>
      </c>
      <c r="E93" s="65">
        <f t="shared" si="20"/>
        <v>0</v>
      </c>
      <c r="F93" s="66"/>
      <c r="G93" s="67">
        <f t="shared" si="24"/>
        <v>0</v>
      </c>
      <c r="H93" s="65"/>
      <c r="I93" s="65"/>
      <c r="J93" s="68"/>
      <c r="K93" s="148"/>
      <c r="L93" s="146"/>
      <c r="M93" s="146"/>
      <c r="N93" s="145"/>
      <c r="O93" s="67"/>
      <c r="P93" s="65"/>
      <c r="Q93" s="65"/>
      <c r="R93" s="68"/>
      <c r="S93" s="152"/>
      <c r="T93" s="60"/>
      <c r="U93" s="60"/>
      <c r="V93" s="72"/>
    </row>
    <row r="94" spans="1:22" ht="12.75">
      <c r="A94" s="143">
        <f t="shared" si="19"/>
        <v>86</v>
      </c>
      <c r="B94" s="62" t="s">
        <v>84</v>
      </c>
      <c r="C94" s="67">
        <f t="shared" si="20"/>
        <v>0</v>
      </c>
      <c r="D94" s="65">
        <f t="shared" si="20"/>
        <v>0</v>
      </c>
      <c r="E94" s="65">
        <f t="shared" si="20"/>
        <v>0</v>
      </c>
      <c r="F94" s="66"/>
      <c r="G94" s="67">
        <f t="shared" si="24"/>
        <v>0</v>
      </c>
      <c r="H94" s="65"/>
      <c r="I94" s="65"/>
      <c r="J94" s="72"/>
      <c r="K94" s="148"/>
      <c r="L94" s="146"/>
      <c r="M94" s="146"/>
      <c r="N94" s="145"/>
      <c r="O94" s="67"/>
      <c r="P94" s="65"/>
      <c r="Q94" s="65"/>
      <c r="R94" s="68"/>
      <c r="S94" s="152"/>
      <c r="T94" s="60"/>
      <c r="U94" s="60"/>
      <c r="V94" s="72"/>
    </row>
    <row r="95" spans="1:22" ht="12.75">
      <c r="A95" s="143">
        <f t="shared" si="19"/>
        <v>87</v>
      </c>
      <c r="B95" s="62" t="s">
        <v>85</v>
      </c>
      <c r="C95" s="67">
        <f t="shared" si="20"/>
        <v>0</v>
      </c>
      <c r="D95" s="65">
        <f t="shared" si="20"/>
        <v>0</v>
      </c>
      <c r="E95" s="65">
        <f t="shared" si="20"/>
        <v>0</v>
      </c>
      <c r="F95" s="66"/>
      <c r="G95" s="67">
        <f t="shared" si="24"/>
        <v>0</v>
      </c>
      <c r="H95" s="65"/>
      <c r="I95" s="65"/>
      <c r="J95" s="72"/>
      <c r="K95" s="148"/>
      <c r="L95" s="146"/>
      <c r="M95" s="146"/>
      <c r="N95" s="145"/>
      <c r="O95" s="67"/>
      <c r="P95" s="65"/>
      <c r="Q95" s="65"/>
      <c r="R95" s="68"/>
      <c r="S95" s="152"/>
      <c r="T95" s="60"/>
      <c r="U95" s="60"/>
      <c r="V95" s="72"/>
    </row>
    <row r="96" spans="1:22" ht="12.75">
      <c r="A96" s="143">
        <f t="shared" si="19"/>
        <v>88</v>
      </c>
      <c r="B96" s="62" t="s">
        <v>86</v>
      </c>
      <c r="C96" s="67">
        <f t="shared" si="20"/>
        <v>0</v>
      </c>
      <c r="D96" s="65">
        <f t="shared" si="20"/>
        <v>0</v>
      </c>
      <c r="E96" s="65">
        <f t="shared" si="20"/>
        <v>0</v>
      </c>
      <c r="F96" s="66"/>
      <c r="G96" s="67">
        <f t="shared" si="24"/>
        <v>0</v>
      </c>
      <c r="H96" s="65"/>
      <c r="I96" s="65"/>
      <c r="J96" s="72"/>
      <c r="K96" s="148"/>
      <c r="L96" s="146"/>
      <c r="M96" s="146"/>
      <c r="N96" s="145"/>
      <c r="O96" s="67"/>
      <c r="P96" s="65"/>
      <c r="Q96" s="65"/>
      <c r="R96" s="68"/>
      <c r="S96" s="152"/>
      <c r="T96" s="60"/>
      <c r="U96" s="60"/>
      <c r="V96" s="72"/>
    </row>
    <row r="97" spans="1:22" ht="12.75">
      <c r="A97" s="143">
        <v>89</v>
      </c>
      <c r="B97" s="62" t="s">
        <v>88</v>
      </c>
      <c r="C97" s="67">
        <f>G97+K97+O97+S97</f>
        <v>0</v>
      </c>
      <c r="D97" s="65">
        <f t="shared" si="20"/>
        <v>0</v>
      </c>
      <c r="E97" s="65"/>
      <c r="F97" s="66"/>
      <c r="G97" s="67">
        <f>H97+J97</f>
        <v>0</v>
      </c>
      <c r="H97" s="65"/>
      <c r="I97" s="65"/>
      <c r="J97" s="72"/>
      <c r="K97" s="148"/>
      <c r="L97" s="146"/>
      <c r="M97" s="146"/>
      <c r="N97" s="145"/>
      <c r="O97" s="67"/>
      <c r="P97" s="65"/>
      <c r="Q97" s="65"/>
      <c r="R97" s="68"/>
      <c r="S97" s="152"/>
      <c r="T97" s="60"/>
      <c r="U97" s="60"/>
      <c r="V97" s="72"/>
    </row>
    <row r="98" spans="1:22" ht="13.5" thickBot="1">
      <c r="A98" s="172">
        <f t="shared" si="19"/>
        <v>90</v>
      </c>
      <c r="B98" s="84" t="s">
        <v>101</v>
      </c>
      <c r="C98" s="88">
        <f>G98+K98+O98+S98</f>
        <v>0</v>
      </c>
      <c r="D98" s="86">
        <f t="shared" si="20"/>
        <v>0</v>
      </c>
      <c r="E98" s="86"/>
      <c r="F98" s="87"/>
      <c r="G98" s="88">
        <f>H98+J98</f>
        <v>0</v>
      </c>
      <c r="H98" s="86"/>
      <c r="I98" s="86"/>
      <c r="J98" s="93"/>
      <c r="K98" s="173"/>
      <c r="L98" s="174"/>
      <c r="M98" s="174"/>
      <c r="N98" s="175"/>
      <c r="O98" s="103"/>
      <c r="P98" s="101"/>
      <c r="Q98" s="101"/>
      <c r="R98" s="107"/>
      <c r="S98" s="176"/>
      <c r="T98" s="177"/>
      <c r="U98" s="177"/>
      <c r="V98" s="104"/>
    </row>
    <row r="99" spans="1:22" ht="45.75" thickBot="1">
      <c r="A99" s="123">
        <f t="shared" si="19"/>
        <v>91</v>
      </c>
      <c r="B99" s="124" t="s">
        <v>276</v>
      </c>
      <c r="C99" s="178">
        <f>G99+K99+O99+S99</f>
        <v>65.315</v>
      </c>
      <c r="D99" s="179">
        <f t="shared" si="20"/>
        <v>65.315</v>
      </c>
      <c r="E99" s="111">
        <f t="shared" si="20"/>
        <v>37.926</v>
      </c>
      <c r="F99" s="117">
        <f t="shared" si="20"/>
        <v>0</v>
      </c>
      <c r="G99" s="111">
        <f>G100+G111+G114+G117+G118+SUM(G122:G133)+G135+G138+G139</f>
        <v>60.915</v>
      </c>
      <c r="H99" s="111">
        <f>H100+H111+H114+H117+H118+SUM(H122:H133)+H135+H138+H139</f>
        <v>60.915</v>
      </c>
      <c r="I99" s="111">
        <f>I100+I111+I114+SUM(I117:I133)+I135+I138+I139</f>
        <v>37.926</v>
      </c>
      <c r="J99" s="111"/>
      <c r="K99" s="180"/>
      <c r="L99" s="181"/>
      <c r="M99" s="181"/>
      <c r="N99" s="159"/>
      <c r="O99" s="180"/>
      <c r="P99" s="181"/>
      <c r="Q99" s="181"/>
      <c r="R99" s="159"/>
      <c r="S99" s="118">
        <f>S100+SUM(S111:S133)+S135+S138+S139</f>
        <v>4.4</v>
      </c>
      <c r="T99" s="179">
        <f>SUM(T111:T139)</f>
        <v>4.4</v>
      </c>
      <c r="U99" s="111">
        <f>SUM(U111:U138)</f>
        <v>0</v>
      </c>
      <c r="V99" s="117">
        <f>SUM(V111:V138)</f>
        <v>0</v>
      </c>
    </row>
    <row r="100" spans="1:22" ht="25.5">
      <c r="A100" s="128">
        <f t="shared" si="19"/>
        <v>92</v>
      </c>
      <c r="B100" s="182" t="s">
        <v>277</v>
      </c>
      <c r="C100" s="140">
        <f t="shared" si="20"/>
        <v>0</v>
      </c>
      <c r="D100" s="135">
        <f t="shared" si="20"/>
        <v>0</v>
      </c>
      <c r="E100" s="135"/>
      <c r="F100" s="139"/>
      <c r="G100" s="183">
        <f>SUM(G101:G110)-G104-G105</f>
        <v>0</v>
      </c>
      <c r="H100" s="163">
        <f>SUM(H101:H110)-H104-H105</f>
        <v>0</v>
      </c>
      <c r="I100" s="163"/>
      <c r="J100" s="164"/>
      <c r="K100" s="184"/>
      <c r="L100" s="169"/>
      <c r="M100" s="169"/>
      <c r="N100" s="165"/>
      <c r="O100" s="184"/>
      <c r="P100" s="169"/>
      <c r="Q100" s="169"/>
      <c r="R100" s="165"/>
      <c r="S100" s="184"/>
      <c r="T100" s="169"/>
      <c r="U100" s="169"/>
      <c r="V100" s="165"/>
    </row>
    <row r="101" spans="1:22" ht="12.75">
      <c r="A101" s="143">
        <f t="shared" si="19"/>
        <v>93</v>
      </c>
      <c r="B101" s="82" t="s">
        <v>278</v>
      </c>
      <c r="C101" s="54">
        <f t="shared" si="20"/>
        <v>0</v>
      </c>
      <c r="D101" s="146">
        <f t="shared" si="20"/>
        <v>0</v>
      </c>
      <c r="E101" s="146"/>
      <c r="F101" s="147"/>
      <c r="G101" s="148">
        <f t="shared" si="24"/>
        <v>0</v>
      </c>
      <c r="H101" s="146"/>
      <c r="I101" s="146"/>
      <c r="J101" s="145"/>
      <c r="K101" s="148"/>
      <c r="L101" s="146"/>
      <c r="M101" s="146"/>
      <c r="N101" s="145"/>
      <c r="O101" s="148"/>
      <c r="P101" s="146"/>
      <c r="Q101" s="146"/>
      <c r="R101" s="145"/>
      <c r="S101" s="148"/>
      <c r="T101" s="146"/>
      <c r="U101" s="146"/>
      <c r="V101" s="145"/>
    </row>
    <row r="102" spans="1:22" ht="12.75">
      <c r="A102" s="143">
        <f t="shared" si="19"/>
        <v>94</v>
      </c>
      <c r="B102" s="82" t="s">
        <v>279</v>
      </c>
      <c r="C102" s="54">
        <f t="shared" si="20"/>
        <v>0</v>
      </c>
      <c r="D102" s="146">
        <f t="shared" si="20"/>
        <v>0</v>
      </c>
      <c r="E102" s="146"/>
      <c r="F102" s="147"/>
      <c r="G102" s="148">
        <f t="shared" si="24"/>
        <v>0</v>
      </c>
      <c r="H102" s="146"/>
      <c r="I102" s="146"/>
      <c r="J102" s="145"/>
      <c r="K102" s="148"/>
      <c r="L102" s="146"/>
      <c r="M102" s="146"/>
      <c r="N102" s="145"/>
      <c r="O102" s="148"/>
      <c r="P102" s="146"/>
      <c r="Q102" s="146"/>
      <c r="R102" s="145"/>
      <c r="S102" s="148"/>
      <c r="T102" s="146"/>
      <c r="U102" s="146"/>
      <c r="V102" s="145"/>
    </row>
    <row r="103" spans="1:22" ht="12.75">
      <c r="A103" s="143">
        <v>95</v>
      </c>
      <c r="B103" s="171" t="s">
        <v>280</v>
      </c>
      <c r="C103" s="54">
        <f t="shared" si="20"/>
        <v>0</v>
      </c>
      <c r="D103" s="146">
        <f t="shared" si="20"/>
        <v>0</v>
      </c>
      <c r="E103" s="146"/>
      <c r="F103" s="147"/>
      <c r="G103" s="148">
        <f t="shared" si="24"/>
        <v>0</v>
      </c>
      <c r="H103" s="146"/>
      <c r="I103" s="146"/>
      <c r="J103" s="145"/>
      <c r="K103" s="148"/>
      <c r="L103" s="146"/>
      <c r="M103" s="146"/>
      <c r="N103" s="145"/>
      <c r="O103" s="148"/>
      <c r="P103" s="146"/>
      <c r="Q103" s="146"/>
      <c r="R103" s="145"/>
      <c r="S103" s="148"/>
      <c r="T103" s="146"/>
      <c r="U103" s="146"/>
      <c r="V103" s="145"/>
    </row>
    <row r="104" spans="1:22" ht="12.75">
      <c r="A104" s="143">
        <f t="shared" si="19"/>
        <v>96</v>
      </c>
      <c r="B104" s="171" t="s">
        <v>281</v>
      </c>
      <c r="C104" s="54">
        <f t="shared" si="20"/>
        <v>0</v>
      </c>
      <c r="D104" s="146">
        <f t="shared" si="20"/>
        <v>0</v>
      </c>
      <c r="E104" s="146"/>
      <c r="F104" s="147"/>
      <c r="G104" s="148">
        <f t="shared" si="24"/>
        <v>0</v>
      </c>
      <c r="H104" s="146"/>
      <c r="I104" s="146"/>
      <c r="J104" s="145"/>
      <c r="K104" s="148"/>
      <c r="L104" s="146"/>
      <c r="M104" s="146"/>
      <c r="N104" s="145"/>
      <c r="O104" s="148"/>
      <c r="P104" s="146"/>
      <c r="Q104" s="146"/>
      <c r="R104" s="145"/>
      <c r="S104" s="148"/>
      <c r="T104" s="146"/>
      <c r="U104" s="146"/>
      <c r="V104" s="145"/>
    </row>
    <row r="105" spans="1:22" ht="12.75">
      <c r="A105" s="143">
        <v>97</v>
      </c>
      <c r="B105" s="171" t="s">
        <v>282</v>
      </c>
      <c r="C105" s="54">
        <f t="shared" si="20"/>
        <v>0</v>
      </c>
      <c r="D105" s="146">
        <f t="shared" si="20"/>
        <v>0</v>
      </c>
      <c r="E105" s="146"/>
      <c r="F105" s="147"/>
      <c r="G105" s="148">
        <f t="shared" si="24"/>
        <v>0</v>
      </c>
      <c r="H105" s="146"/>
      <c r="I105" s="146"/>
      <c r="J105" s="145"/>
      <c r="K105" s="148"/>
      <c r="L105" s="146"/>
      <c r="M105" s="146"/>
      <c r="N105" s="145"/>
      <c r="O105" s="148"/>
      <c r="P105" s="146"/>
      <c r="Q105" s="146"/>
      <c r="R105" s="145"/>
      <c r="S105" s="148"/>
      <c r="T105" s="146"/>
      <c r="U105" s="146"/>
      <c r="V105" s="145"/>
    </row>
    <row r="106" spans="1:22" ht="12.75">
      <c r="A106" s="143">
        <v>98</v>
      </c>
      <c r="B106" s="82" t="s">
        <v>283</v>
      </c>
      <c r="C106" s="54">
        <f t="shared" si="20"/>
        <v>0</v>
      </c>
      <c r="D106" s="146">
        <f t="shared" si="20"/>
        <v>0</v>
      </c>
      <c r="E106" s="146"/>
      <c r="F106" s="147"/>
      <c r="G106" s="148">
        <f t="shared" si="24"/>
        <v>0</v>
      </c>
      <c r="H106" s="146"/>
      <c r="I106" s="146"/>
      <c r="J106" s="145"/>
      <c r="K106" s="148"/>
      <c r="L106" s="146"/>
      <c r="M106" s="146"/>
      <c r="N106" s="145"/>
      <c r="O106" s="148"/>
      <c r="P106" s="146"/>
      <c r="Q106" s="146"/>
      <c r="R106" s="145"/>
      <c r="S106" s="148"/>
      <c r="T106" s="146"/>
      <c r="U106" s="146"/>
      <c r="V106" s="145"/>
    </row>
    <row r="107" spans="1:22" ht="12.75">
      <c r="A107" s="143">
        <v>99</v>
      </c>
      <c r="B107" s="82" t="s">
        <v>284</v>
      </c>
      <c r="C107" s="54">
        <f t="shared" si="20"/>
        <v>0</v>
      </c>
      <c r="D107" s="146">
        <f t="shared" si="20"/>
        <v>0</v>
      </c>
      <c r="E107" s="146"/>
      <c r="F107" s="147"/>
      <c r="G107" s="148">
        <f t="shared" si="24"/>
        <v>0</v>
      </c>
      <c r="H107" s="146"/>
      <c r="I107" s="146"/>
      <c r="J107" s="145"/>
      <c r="K107" s="148"/>
      <c r="L107" s="146"/>
      <c r="M107" s="146"/>
      <c r="N107" s="145"/>
      <c r="O107" s="148"/>
      <c r="P107" s="146"/>
      <c r="Q107" s="146"/>
      <c r="R107" s="145"/>
      <c r="S107" s="148"/>
      <c r="T107" s="146"/>
      <c r="U107" s="146"/>
      <c r="V107" s="145"/>
    </row>
    <row r="108" spans="1:22" ht="12.75">
      <c r="A108" s="143">
        <v>100</v>
      </c>
      <c r="B108" s="82" t="s">
        <v>285</v>
      </c>
      <c r="C108" s="54">
        <f t="shared" si="20"/>
        <v>0</v>
      </c>
      <c r="D108" s="146">
        <f t="shared" si="20"/>
        <v>0</v>
      </c>
      <c r="E108" s="146"/>
      <c r="F108" s="147"/>
      <c r="G108" s="148">
        <f t="shared" si="24"/>
        <v>0</v>
      </c>
      <c r="H108" s="146"/>
      <c r="I108" s="146"/>
      <c r="J108" s="145"/>
      <c r="K108" s="148"/>
      <c r="L108" s="146"/>
      <c r="M108" s="146"/>
      <c r="N108" s="145"/>
      <c r="O108" s="148"/>
      <c r="P108" s="146"/>
      <c r="Q108" s="146"/>
      <c r="R108" s="145"/>
      <c r="S108" s="148"/>
      <c r="T108" s="146"/>
      <c r="U108" s="146"/>
      <c r="V108" s="145"/>
    </row>
    <row r="109" spans="1:22" ht="12.75">
      <c r="A109" s="143">
        <v>101</v>
      </c>
      <c r="B109" s="82" t="s">
        <v>286</v>
      </c>
      <c r="C109" s="54">
        <f t="shared" si="20"/>
        <v>0</v>
      </c>
      <c r="D109" s="146">
        <f t="shared" si="20"/>
        <v>0</v>
      </c>
      <c r="E109" s="146"/>
      <c r="F109" s="147"/>
      <c r="G109" s="148">
        <f t="shared" si="24"/>
        <v>0</v>
      </c>
      <c r="H109" s="146"/>
      <c r="I109" s="146"/>
      <c r="J109" s="145"/>
      <c r="K109" s="148"/>
      <c r="L109" s="146"/>
      <c r="M109" s="146"/>
      <c r="N109" s="145"/>
      <c r="O109" s="148"/>
      <c r="P109" s="146"/>
      <c r="Q109" s="146"/>
      <c r="R109" s="145"/>
      <c r="S109" s="148"/>
      <c r="T109" s="146"/>
      <c r="U109" s="146"/>
      <c r="V109" s="145"/>
    </row>
    <row r="110" spans="1:22" ht="12.75">
      <c r="A110" s="143">
        <v>102</v>
      </c>
      <c r="B110" s="82" t="s">
        <v>287</v>
      </c>
      <c r="C110" s="54">
        <f t="shared" si="20"/>
        <v>0</v>
      </c>
      <c r="D110" s="146">
        <f t="shared" si="20"/>
        <v>0</v>
      </c>
      <c r="E110" s="146"/>
      <c r="F110" s="147"/>
      <c r="G110" s="148">
        <f t="shared" si="24"/>
        <v>0</v>
      </c>
      <c r="H110" s="146"/>
      <c r="I110" s="146"/>
      <c r="J110" s="145"/>
      <c r="K110" s="148"/>
      <c r="L110" s="146"/>
      <c r="M110" s="146"/>
      <c r="N110" s="145"/>
      <c r="O110" s="148"/>
      <c r="P110" s="146"/>
      <c r="Q110" s="146"/>
      <c r="R110" s="145"/>
      <c r="S110" s="148"/>
      <c r="T110" s="146"/>
      <c r="U110" s="146"/>
      <c r="V110" s="145"/>
    </row>
    <row r="111" spans="1:22" ht="12.75">
      <c r="A111" s="143">
        <v>103</v>
      </c>
      <c r="B111" s="62" t="s">
        <v>77</v>
      </c>
      <c r="C111" s="80">
        <f t="shared" si="20"/>
        <v>0</v>
      </c>
      <c r="D111" s="185">
        <f t="shared" si="20"/>
        <v>0</v>
      </c>
      <c r="E111" s="65">
        <f t="shared" si="20"/>
        <v>0</v>
      </c>
      <c r="F111" s="66">
        <f t="shared" si="20"/>
        <v>0</v>
      </c>
      <c r="G111" s="67">
        <f t="shared" si="24"/>
        <v>0</v>
      </c>
      <c r="H111" s="65"/>
      <c r="I111" s="65"/>
      <c r="J111" s="68"/>
      <c r="K111" s="148"/>
      <c r="L111" s="146"/>
      <c r="M111" s="146"/>
      <c r="N111" s="145"/>
      <c r="O111" s="148"/>
      <c r="P111" s="146"/>
      <c r="Q111" s="146"/>
      <c r="R111" s="145"/>
      <c r="S111" s="80">
        <f>T111+V111</f>
        <v>0</v>
      </c>
      <c r="T111" s="185"/>
      <c r="U111" s="65"/>
      <c r="V111" s="68"/>
    </row>
    <row r="112" spans="1:22" ht="12.75">
      <c r="A112" s="143">
        <v>104</v>
      </c>
      <c r="B112" s="82" t="s">
        <v>288</v>
      </c>
      <c r="C112" s="186">
        <f t="shared" si="20"/>
        <v>0</v>
      </c>
      <c r="D112" s="187">
        <f t="shared" si="20"/>
        <v>0</v>
      </c>
      <c r="E112" s="60"/>
      <c r="F112" s="70"/>
      <c r="G112" s="54">
        <f t="shared" si="24"/>
        <v>0</v>
      </c>
      <c r="H112" s="60"/>
      <c r="I112" s="65"/>
      <c r="J112" s="68"/>
      <c r="K112" s="148"/>
      <c r="L112" s="146"/>
      <c r="M112" s="146"/>
      <c r="N112" s="145"/>
      <c r="O112" s="148"/>
      <c r="P112" s="146"/>
      <c r="Q112" s="146"/>
      <c r="R112" s="145"/>
      <c r="S112" s="80"/>
      <c r="T112" s="185"/>
      <c r="U112" s="65"/>
      <c r="V112" s="68"/>
    </row>
    <row r="113" spans="1:22" ht="12.75">
      <c r="A113" s="143">
        <v>105</v>
      </c>
      <c r="B113" s="82" t="s">
        <v>289</v>
      </c>
      <c r="C113" s="186">
        <f t="shared" si="20"/>
        <v>0</v>
      </c>
      <c r="D113" s="187">
        <f t="shared" si="20"/>
        <v>0</v>
      </c>
      <c r="E113" s="60"/>
      <c r="F113" s="70"/>
      <c r="G113" s="54">
        <f t="shared" si="24"/>
        <v>0</v>
      </c>
      <c r="H113" s="60"/>
      <c r="I113" s="65"/>
      <c r="J113" s="68"/>
      <c r="K113" s="148"/>
      <c r="L113" s="146"/>
      <c r="M113" s="146"/>
      <c r="N113" s="145"/>
      <c r="O113" s="148"/>
      <c r="P113" s="146"/>
      <c r="Q113" s="146"/>
      <c r="R113" s="145"/>
      <c r="S113" s="80"/>
      <c r="T113" s="185"/>
      <c r="U113" s="65"/>
      <c r="V113" s="68"/>
    </row>
    <row r="114" spans="1:22" ht="12.75">
      <c r="A114" s="143">
        <v>106</v>
      </c>
      <c r="B114" s="62" t="s">
        <v>78</v>
      </c>
      <c r="C114" s="80">
        <f t="shared" si="20"/>
        <v>0</v>
      </c>
      <c r="D114" s="185">
        <f t="shared" si="20"/>
        <v>0</v>
      </c>
      <c r="E114" s="65">
        <f t="shared" si="20"/>
        <v>0</v>
      </c>
      <c r="F114" s="66">
        <f t="shared" si="20"/>
        <v>0</v>
      </c>
      <c r="G114" s="67">
        <f t="shared" si="24"/>
        <v>0</v>
      </c>
      <c r="H114" s="65"/>
      <c r="I114" s="65"/>
      <c r="J114" s="145"/>
      <c r="K114" s="148"/>
      <c r="L114" s="146"/>
      <c r="M114" s="146"/>
      <c r="N114" s="145"/>
      <c r="O114" s="148"/>
      <c r="P114" s="146"/>
      <c r="Q114" s="146"/>
      <c r="R114" s="145"/>
      <c r="S114" s="80">
        <f>T114+V114</f>
        <v>0</v>
      </c>
      <c r="T114" s="185"/>
      <c r="U114" s="65"/>
      <c r="V114" s="68"/>
    </row>
    <row r="115" spans="1:22" ht="12.75">
      <c r="A115" s="143">
        <v>107</v>
      </c>
      <c r="B115" s="188" t="s">
        <v>205</v>
      </c>
      <c r="C115" s="54">
        <f t="shared" si="20"/>
        <v>0</v>
      </c>
      <c r="D115" s="60">
        <f t="shared" si="20"/>
        <v>0</v>
      </c>
      <c r="E115" s="60"/>
      <c r="F115" s="70"/>
      <c r="G115" s="54">
        <f t="shared" si="24"/>
        <v>0</v>
      </c>
      <c r="H115" s="60"/>
      <c r="I115" s="65"/>
      <c r="J115" s="145"/>
      <c r="K115" s="148"/>
      <c r="L115" s="146"/>
      <c r="M115" s="146"/>
      <c r="N115" s="145"/>
      <c r="O115" s="148"/>
      <c r="P115" s="146"/>
      <c r="Q115" s="146"/>
      <c r="R115" s="145"/>
      <c r="S115" s="67"/>
      <c r="T115" s="65"/>
      <c r="U115" s="65"/>
      <c r="V115" s="68"/>
    </row>
    <row r="116" spans="1:22" ht="12.75">
      <c r="A116" s="143">
        <v>108</v>
      </c>
      <c r="B116" s="188" t="s">
        <v>206</v>
      </c>
      <c r="C116" s="54">
        <f t="shared" si="20"/>
        <v>0</v>
      </c>
      <c r="D116" s="60">
        <f t="shared" si="20"/>
        <v>0</v>
      </c>
      <c r="E116" s="60"/>
      <c r="F116" s="70"/>
      <c r="G116" s="54">
        <f t="shared" si="24"/>
        <v>0</v>
      </c>
      <c r="H116" s="60"/>
      <c r="I116" s="65"/>
      <c r="J116" s="145"/>
      <c r="K116" s="148"/>
      <c r="L116" s="146"/>
      <c r="M116" s="146"/>
      <c r="N116" s="145"/>
      <c r="O116" s="148"/>
      <c r="P116" s="146"/>
      <c r="Q116" s="146"/>
      <c r="R116" s="145"/>
      <c r="S116" s="67"/>
      <c r="T116" s="65"/>
      <c r="U116" s="65"/>
      <c r="V116" s="68"/>
    </row>
    <row r="117" spans="1:22" ht="12.75">
      <c r="A117" s="143">
        <v>109</v>
      </c>
      <c r="B117" s="62" t="s">
        <v>290</v>
      </c>
      <c r="C117" s="67">
        <f t="shared" si="20"/>
        <v>0</v>
      </c>
      <c r="D117" s="65">
        <f t="shared" si="20"/>
        <v>0</v>
      </c>
      <c r="E117" s="65">
        <f t="shared" si="20"/>
        <v>0</v>
      </c>
      <c r="F117" s="66"/>
      <c r="G117" s="67">
        <f t="shared" si="24"/>
        <v>0</v>
      </c>
      <c r="H117" s="65"/>
      <c r="I117" s="65"/>
      <c r="J117" s="68"/>
      <c r="K117" s="148"/>
      <c r="L117" s="146"/>
      <c r="M117" s="146"/>
      <c r="N117" s="145"/>
      <c r="O117" s="148"/>
      <c r="P117" s="146"/>
      <c r="Q117" s="146"/>
      <c r="R117" s="145"/>
      <c r="S117" s="67">
        <f>T117+V117</f>
        <v>0</v>
      </c>
      <c r="T117" s="65"/>
      <c r="U117" s="65"/>
      <c r="V117" s="68"/>
    </row>
    <row r="118" spans="1:22" ht="12.75">
      <c r="A118" s="143">
        <v>110</v>
      </c>
      <c r="B118" s="97" t="s">
        <v>79</v>
      </c>
      <c r="C118" s="67">
        <f t="shared" si="20"/>
        <v>0</v>
      </c>
      <c r="D118" s="65">
        <f t="shared" si="20"/>
        <v>0</v>
      </c>
      <c r="E118" s="65"/>
      <c r="F118" s="66"/>
      <c r="G118" s="67">
        <f t="shared" si="24"/>
        <v>0</v>
      </c>
      <c r="H118" s="65"/>
      <c r="I118" s="65"/>
      <c r="J118" s="68"/>
      <c r="K118" s="148"/>
      <c r="L118" s="146"/>
      <c r="M118" s="146"/>
      <c r="N118" s="145"/>
      <c r="O118" s="148"/>
      <c r="P118" s="146"/>
      <c r="Q118" s="146"/>
      <c r="R118" s="145"/>
      <c r="S118" s="67"/>
      <c r="T118" s="65"/>
      <c r="U118" s="65"/>
      <c r="V118" s="68"/>
    </row>
    <row r="119" spans="1:22" ht="12.75">
      <c r="A119" s="143">
        <v>111</v>
      </c>
      <c r="B119" s="189" t="s">
        <v>291</v>
      </c>
      <c r="C119" s="54">
        <f t="shared" si="20"/>
        <v>0</v>
      </c>
      <c r="D119" s="60">
        <f t="shared" si="20"/>
        <v>0</v>
      </c>
      <c r="E119" s="60"/>
      <c r="F119" s="70"/>
      <c r="G119" s="54">
        <f t="shared" si="24"/>
        <v>0</v>
      </c>
      <c r="H119" s="60"/>
      <c r="I119" s="65"/>
      <c r="J119" s="68"/>
      <c r="K119" s="148"/>
      <c r="L119" s="146"/>
      <c r="M119" s="146"/>
      <c r="N119" s="145"/>
      <c r="O119" s="148"/>
      <c r="P119" s="146"/>
      <c r="Q119" s="146"/>
      <c r="R119" s="145"/>
      <c r="S119" s="67"/>
      <c r="T119" s="65"/>
      <c r="U119" s="65"/>
      <c r="V119" s="68"/>
    </row>
    <row r="120" spans="1:22" ht="12.75">
      <c r="A120" s="143">
        <v>112</v>
      </c>
      <c r="B120" s="189" t="s">
        <v>208</v>
      </c>
      <c r="C120" s="54">
        <f t="shared" si="20"/>
        <v>0</v>
      </c>
      <c r="D120" s="60">
        <f t="shared" si="20"/>
        <v>0</v>
      </c>
      <c r="E120" s="60"/>
      <c r="F120" s="70"/>
      <c r="G120" s="54">
        <f t="shared" si="24"/>
        <v>0</v>
      </c>
      <c r="H120" s="60"/>
      <c r="I120" s="65"/>
      <c r="J120" s="68"/>
      <c r="K120" s="148"/>
      <c r="L120" s="146"/>
      <c r="M120" s="146"/>
      <c r="N120" s="145"/>
      <c r="O120" s="148"/>
      <c r="P120" s="146"/>
      <c r="Q120" s="146"/>
      <c r="R120" s="145"/>
      <c r="S120" s="67"/>
      <c r="T120" s="65"/>
      <c r="U120" s="65"/>
      <c r="V120" s="68"/>
    </row>
    <row r="121" spans="1:22" ht="25.5">
      <c r="A121" s="143">
        <v>113</v>
      </c>
      <c r="B121" s="190" t="s">
        <v>209</v>
      </c>
      <c r="C121" s="54">
        <f t="shared" si="20"/>
        <v>0</v>
      </c>
      <c r="D121" s="60">
        <f t="shared" si="20"/>
        <v>0</v>
      </c>
      <c r="E121" s="60"/>
      <c r="F121" s="70"/>
      <c r="G121" s="54">
        <f t="shared" si="24"/>
        <v>0</v>
      </c>
      <c r="H121" s="60"/>
      <c r="I121" s="65"/>
      <c r="J121" s="68"/>
      <c r="K121" s="148"/>
      <c r="L121" s="146"/>
      <c r="M121" s="146"/>
      <c r="N121" s="145"/>
      <c r="O121" s="148"/>
      <c r="P121" s="146"/>
      <c r="Q121" s="146"/>
      <c r="R121" s="145"/>
      <c r="S121" s="67"/>
      <c r="T121" s="65"/>
      <c r="U121" s="65"/>
      <c r="V121" s="68"/>
    </row>
    <row r="122" spans="1:22" ht="25.5">
      <c r="A122" s="143">
        <v>114</v>
      </c>
      <c r="B122" s="76" t="s">
        <v>107</v>
      </c>
      <c r="C122" s="67">
        <f t="shared" si="20"/>
        <v>0</v>
      </c>
      <c r="D122" s="65">
        <f t="shared" si="20"/>
        <v>0</v>
      </c>
      <c r="E122" s="65">
        <f t="shared" si="20"/>
        <v>0</v>
      </c>
      <c r="F122" s="66"/>
      <c r="G122" s="67">
        <f t="shared" si="24"/>
        <v>0</v>
      </c>
      <c r="H122" s="65"/>
      <c r="I122" s="65"/>
      <c r="J122" s="68"/>
      <c r="K122" s="148"/>
      <c r="L122" s="146"/>
      <c r="M122" s="146"/>
      <c r="N122" s="145"/>
      <c r="O122" s="148"/>
      <c r="P122" s="146"/>
      <c r="Q122" s="146"/>
      <c r="R122" s="145"/>
      <c r="S122" s="67">
        <f>T122+V122</f>
        <v>0</v>
      </c>
      <c r="T122" s="65"/>
      <c r="U122" s="65"/>
      <c r="V122" s="68"/>
    </row>
    <row r="123" spans="1:22" ht="12.75">
      <c r="A123" s="143">
        <v>115</v>
      </c>
      <c r="B123" s="62" t="s">
        <v>81</v>
      </c>
      <c r="C123" s="67">
        <f t="shared" si="20"/>
        <v>0</v>
      </c>
      <c r="D123" s="65">
        <f t="shared" si="20"/>
        <v>0</v>
      </c>
      <c r="E123" s="65">
        <f t="shared" si="20"/>
        <v>0</v>
      </c>
      <c r="F123" s="66"/>
      <c r="G123" s="67">
        <f t="shared" si="24"/>
        <v>0</v>
      </c>
      <c r="H123" s="65"/>
      <c r="I123" s="65"/>
      <c r="J123" s="72"/>
      <c r="K123" s="148"/>
      <c r="L123" s="146"/>
      <c r="M123" s="146"/>
      <c r="N123" s="145"/>
      <c r="O123" s="148"/>
      <c r="P123" s="146"/>
      <c r="Q123" s="146"/>
      <c r="R123" s="145"/>
      <c r="S123" s="67">
        <f aca="true" t="shared" si="25" ref="S123:S131">T123+V123</f>
        <v>0</v>
      </c>
      <c r="T123" s="65"/>
      <c r="U123" s="60"/>
      <c r="V123" s="72"/>
    </row>
    <row r="124" spans="1:22" ht="12.75">
      <c r="A124" s="143">
        <f t="shared" si="19"/>
        <v>116</v>
      </c>
      <c r="B124" s="62" t="s">
        <v>82</v>
      </c>
      <c r="C124" s="67">
        <f t="shared" si="20"/>
        <v>0</v>
      </c>
      <c r="D124" s="65">
        <f t="shared" si="20"/>
        <v>0</v>
      </c>
      <c r="E124" s="65">
        <f t="shared" si="20"/>
        <v>0</v>
      </c>
      <c r="F124" s="66"/>
      <c r="G124" s="67">
        <f t="shared" si="24"/>
        <v>0</v>
      </c>
      <c r="H124" s="65"/>
      <c r="I124" s="65"/>
      <c r="J124" s="72"/>
      <c r="K124" s="148"/>
      <c r="L124" s="146"/>
      <c r="M124" s="146"/>
      <c r="N124" s="145"/>
      <c r="O124" s="148"/>
      <c r="P124" s="146"/>
      <c r="Q124" s="146"/>
      <c r="R124" s="145"/>
      <c r="S124" s="67">
        <f t="shared" si="25"/>
        <v>0</v>
      </c>
      <c r="T124" s="65"/>
      <c r="U124" s="60"/>
      <c r="V124" s="72"/>
    </row>
    <row r="125" spans="1:22" ht="12.75">
      <c r="A125" s="143">
        <f t="shared" si="19"/>
        <v>117</v>
      </c>
      <c r="B125" s="62" t="s">
        <v>83</v>
      </c>
      <c r="C125" s="67">
        <f t="shared" si="20"/>
        <v>0</v>
      </c>
      <c r="D125" s="65">
        <f t="shared" si="20"/>
        <v>0</v>
      </c>
      <c r="E125" s="65">
        <f t="shared" si="20"/>
        <v>0</v>
      </c>
      <c r="F125" s="66"/>
      <c r="G125" s="67">
        <f t="shared" si="24"/>
        <v>0</v>
      </c>
      <c r="H125" s="65"/>
      <c r="I125" s="65"/>
      <c r="J125" s="68"/>
      <c r="K125" s="148"/>
      <c r="L125" s="146"/>
      <c r="M125" s="146"/>
      <c r="N125" s="145"/>
      <c r="O125" s="148"/>
      <c r="P125" s="146"/>
      <c r="Q125" s="146"/>
      <c r="R125" s="145"/>
      <c r="S125" s="67">
        <f t="shared" si="25"/>
        <v>0</v>
      </c>
      <c r="T125" s="65"/>
      <c r="U125" s="60"/>
      <c r="V125" s="72"/>
    </row>
    <row r="126" spans="1:22" ht="12.75">
      <c r="A126" s="143">
        <f t="shared" si="19"/>
        <v>118</v>
      </c>
      <c r="B126" s="62" t="s">
        <v>84</v>
      </c>
      <c r="C126" s="67">
        <f t="shared" si="20"/>
        <v>0</v>
      </c>
      <c r="D126" s="65">
        <f t="shared" si="20"/>
        <v>0</v>
      </c>
      <c r="E126" s="65">
        <f t="shared" si="20"/>
        <v>0</v>
      </c>
      <c r="F126" s="66"/>
      <c r="G126" s="67">
        <f t="shared" si="24"/>
        <v>0</v>
      </c>
      <c r="H126" s="65"/>
      <c r="I126" s="65"/>
      <c r="J126" s="72"/>
      <c r="K126" s="148"/>
      <c r="L126" s="146"/>
      <c r="M126" s="146"/>
      <c r="N126" s="145"/>
      <c r="O126" s="148"/>
      <c r="P126" s="146"/>
      <c r="Q126" s="146"/>
      <c r="R126" s="145"/>
      <c r="S126" s="67"/>
      <c r="T126" s="65"/>
      <c r="U126" s="60"/>
      <c r="V126" s="72"/>
    </row>
    <row r="127" spans="1:22" ht="12.75">
      <c r="A127" s="143">
        <f t="shared" si="19"/>
        <v>119</v>
      </c>
      <c r="B127" s="62" t="s">
        <v>85</v>
      </c>
      <c r="C127" s="67">
        <f t="shared" si="20"/>
        <v>0</v>
      </c>
      <c r="D127" s="65">
        <f t="shared" si="20"/>
        <v>0</v>
      </c>
      <c r="E127" s="65">
        <f t="shared" si="20"/>
        <v>0</v>
      </c>
      <c r="F127" s="66"/>
      <c r="G127" s="67">
        <f t="shared" si="24"/>
        <v>0</v>
      </c>
      <c r="H127" s="65"/>
      <c r="I127" s="65"/>
      <c r="J127" s="72"/>
      <c r="K127" s="148"/>
      <c r="L127" s="146"/>
      <c r="M127" s="146"/>
      <c r="N127" s="145"/>
      <c r="O127" s="148"/>
      <c r="P127" s="146"/>
      <c r="Q127" s="146"/>
      <c r="R127" s="145"/>
      <c r="S127" s="67">
        <f t="shared" si="25"/>
        <v>0</v>
      </c>
      <c r="T127" s="65"/>
      <c r="U127" s="65"/>
      <c r="V127" s="72"/>
    </row>
    <row r="128" spans="1:22" ht="12.75">
      <c r="A128" s="143">
        <f t="shared" si="19"/>
        <v>120</v>
      </c>
      <c r="B128" s="62" t="s">
        <v>86</v>
      </c>
      <c r="C128" s="67">
        <f t="shared" si="20"/>
        <v>0</v>
      </c>
      <c r="D128" s="65">
        <f t="shared" si="20"/>
        <v>0</v>
      </c>
      <c r="E128" s="65">
        <f t="shared" si="20"/>
        <v>0</v>
      </c>
      <c r="F128" s="66"/>
      <c r="G128" s="67">
        <f t="shared" si="24"/>
        <v>0</v>
      </c>
      <c r="H128" s="65"/>
      <c r="I128" s="65"/>
      <c r="J128" s="72"/>
      <c r="K128" s="148"/>
      <c r="L128" s="146"/>
      <c r="M128" s="146"/>
      <c r="N128" s="145"/>
      <c r="O128" s="148"/>
      <c r="P128" s="146"/>
      <c r="Q128" s="146"/>
      <c r="R128" s="145"/>
      <c r="S128" s="67">
        <f t="shared" si="25"/>
        <v>0</v>
      </c>
      <c r="T128" s="65"/>
      <c r="U128" s="60"/>
      <c r="V128" s="72"/>
    </row>
    <row r="129" spans="1:22" ht="12.75">
      <c r="A129" s="143">
        <f t="shared" si="19"/>
        <v>121</v>
      </c>
      <c r="B129" s="62" t="s">
        <v>87</v>
      </c>
      <c r="C129" s="67">
        <f t="shared" si="20"/>
        <v>0</v>
      </c>
      <c r="D129" s="65">
        <f t="shared" si="20"/>
        <v>0</v>
      </c>
      <c r="E129" s="65">
        <f t="shared" si="20"/>
        <v>0</v>
      </c>
      <c r="F129" s="66"/>
      <c r="G129" s="67">
        <f t="shared" si="24"/>
        <v>0</v>
      </c>
      <c r="H129" s="65"/>
      <c r="I129" s="65"/>
      <c r="J129" s="72"/>
      <c r="K129" s="148"/>
      <c r="L129" s="146"/>
      <c r="M129" s="146"/>
      <c r="N129" s="145"/>
      <c r="O129" s="148"/>
      <c r="P129" s="146"/>
      <c r="Q129" s="146"/>
      <c r="R129" s="145"/>
      <c r="S129" s="67"/>
      <c r="T129" s="65"/>
      <c r="U129" s="60"/>
      <c r="V129" s="72"/>
    </row>
    <row r="130" spans="1:22" ht="12.75">
      <c r="A130" s="143">
        <f t="shared" si="19"/>
        <v>122</v>
      </c>
      <c r="B130" s="62" t="s">
        <v>88</v>
      </c>
      <c r="C130" s="67">
        <f t="shared" si="20"/>
        <v>0</v>
      </c>
      <c r="D130" s="65">
        <f t="shared" si="20"/>
        <v>0</v>
      </c>
      <c r="E130" s="65"/>
      <c r="F130" s="66"/>
      <c r="G130" s="67">
        <f t="shared" si="24"/>
        <v>0</v>
      </c>
      <c r="H130" s="65"/>
      <c r="I130" s="65"/>
      <c r="J130" s="72"/>
      <c r="K130" s="148"/>
      <c r="L130" s="146"/>
      <c r="M130" s="146"/>
      <c r="N130" s="145"/>
      <c r="O130" s="148"/>
      <c r="P130" s="146"/>
      <c r="Q130" s="146"/>
      <c r="R130" s="145"/>
      <c r="S130" s="67"/>
      <c r="T130" s="65"/>
      <c r="U130" s="60"/>
      <c r="V130" s="72"/>
    </row>
    <row r="131" spans="1:22" ht="12.75">
      <c r="A131" s="143">
        <f t="shared" si="19"/>
        <v>123</v>
      </c>
      <c r="B131" s="62" t="s">
        <v>101</v>
      </c>
      <c r="C131" s="67">
        <f t="shared" si="20"/>
        <v>0</v>
      </c>
      <c r="D131" s="65">
        <f t="shared" si="20"/>
        <v>0</v>
      </c>
      <c r="E131" s="65">
        <f t="shared" si="20"/>
        <v>0</v>
      </c>
      <c r="F131" s="66"/>
      <c r="G131" s="67">
        <f t="shared" si="24"/>
        <v>0</v>
      </c>
      <c r="H131" s="65"/>
      <c r="I131" s="65"/>
      <c r="J131" s="72"/>
      <c r="K131" s="148"/>
      <c r="L131" s="146"/>
      <c r="M131" s="146"/>
      <c r="N131" s="145"/>
      <c r="O131" s="148"/>
      <c r="P131" s="146"/>
      <c r="Q131" s="146"/>
      <c r="R131" s="145"/>
      <c r="S131" s="67">
        <f t="shared" si="25"/>
        <v>0</v>
      </c>
      <c r="T131" s="65"/>
      <c r="U131" s="60"/>
      <c r="V131" s="72"/>
    </row>
    <row r="132" spans="1:22" ht="12.75">
      <c r="A132" s="143">
        <f t="shared" si="19"/>
        <v>124</v>
      </c>
      <c r="B132" s="62" t="s">
        <v>89</v>
      </c>
      <c r="C132" s="67">
        <f t="shared" si="20"/>
        <v>0</v>
      </c>
      <c r="D132" s="65">
        <f t="shared" si="20"/>
        <v>0</v>
      </c>
      <c r="E132" s="65"/>
      <c r="F132" s="66"/>
      <c r="G132" s="77">
        <f t="shared" si="24"/>
        <v>0</v>
      </c>
      <c r="H132" s="65"/>
      <c r="I132" s="65"/>
      <c r="J132" s="72"/>
      <c r="K132" s="148"/>
      <c r="L132" s="146"/>
      <c r="M132" s="146"/>
      <c r="N132" s="145"/>
      <c r="O132" s="148"/>
      <c r="P132" s="146"/>
      <c r="Q132" s="146"/>
      <c r="R132" s="145"/>
      <c r="S132" s="67"/>
      <c r="T132" s="60"/>
      <c r="U132" s="60"/>
      <c r="V132" s="72"/>
    </row>
    <row r="133" spans="1:22" ht="12.75">
      <c r="A133" s="143">
        <f t="shared" si="19"/>
        <v>125</v>
      </c>
      <c r="B133" s="62" t="s">
        <v>292</v>
      </c>
      <c r="C133" s="67">
        <f t="shared" si="20"/>
        <v>0</v>
      </c>
      <c r="D133" s="65">
        <f t="shared" si="20"/>
        <v>0</v>
      </c>
      <c r="E133" s="65"/>
      <c r="F133" s="66"/>
      <c r="G133" s="77">
        <f>G134</f>
        <v>0</v>
      </c>
      <c r="H133" s="65"/>
      <c r="I133" s="65"/>
      <c r="J133" s="150"/>
      <c r="K133" s="155"/>
      <c r="L133" s="146"/>
      <c r="M133" s="146"/>
      <c r="N133" s="150"/>
      <c r="O133" s="155"/>
      <c r="P133" s="146"/>
      <c r="Q133" s="146"/>
      <c r="R133" s="150"/>
      <c r="S133" s="155"/>
      <c r="T133" s="146"/>
      <c r="U133" s="146"/>
      <c r="V133" s="150"/>
    </row>
    <row r="134" spans="1:22" ht="12.75">
      <c r="A134" s="143">
        <f t="shared" si="19"/>
        <v>126</v>
      </c>
      <c r="B134" s="62" t="s">
        <v>293</v>
      </c>
      <c r="C134" s="54">
        <f t="shared" si="20"/>
        <v>0</v>
      </c>
      <c r="D134" s="60">
        <f t="shared" si="20"/>
        <v>0</v>
      </c>
      <c r="E134" s="65"/>
      <c r="F134" s="66"/>
      <c r="G134" s="155">
        <f t="shared" si="24"/>
        <v>0</v>
      </c>
      <c r="H134" s="60"/>
      <c r="I134" s="65"/>
      <c r="J134" s="150"/>
      <c r="K134" s="155"/>
      <c r="L134" s="146"/>
      <c r="M134" s="146"/>
      <c r="N134" s="150"/>
      <c r="O134" s="155"/>
      <c r="P134" s="146"/>
      <c r="Q134" s="146"/>
      <c r="R134" s="150"/>
      <c r="S134" s="77"/>
      <c r="T134" s="65"/>
      <c r="U134" s="65"/>
      <c r="V134" s="78"/>
    </row>
    <row r="135" spans="1:22" ht="12.75">
      <c r="A135" s="143">
        <f t="shared" si="19"/>
        <v>127</v>
      </c>
      <c r="B135" s="62" t="s">
        <v>257</v>
      </c>
      <c r="C135" s="67">
        <f t="shared" si="20"/>
        <v>0</v>
      </c>
      <c r="D135" s="65">
        <f t="shared" si="20"/>
        <v>0</v>
      </c>
      <c r="E135" s="65"/>
      <c r="F135" s="66"/>
      <c r="G135" s="77">
        <f>G136+G137</f>
        <v>0</v>
      </c>
      <c r="H135" s="65"/>
      <c r="I135" s="146"/>
      <c r="J135" s="150"/>
      <c r="K135" s="155"/>
      <c r="L135" s="146"/>
      <c r="M135" s="146"/>
      <c r="N135" s="150"/>
      <c r="O135" s="155"/>
      <c r="P135" s="146"/>
      <c r="Q135" s="146"/>
      <c r="R135" s="150"/>
      <c r="S135" s="155"/>
      <c r="T135" s="146"/>
      <c r="U135" s="146"/>
      <c r="V135" s="150"/>
    </row>
    <row r="136" spans="1:22" ht="12.75">
      <c r="A136" s="143">
        <f t="shared" si="19"/>
        <v>128</v>
      </c>
      <c r="B136" s="82" t="s">
        <v>294</v>
      </c>
      <c r="C136" s="54">
        <f t="shared" si="20"/>
        <v>0</v>
      </c>
      <c r="D136" s="60">
        <f t="shared" si="20"/>
        <v>0</v>
      </c>
      <c r="E136" s="65"/>
      <c r="F136" s="66"/>
      <c r="G136" s="148">
        <f t="shared" si="24"/>
        <v>0</v>
      </c>
      <c r="H136" s="60"/>
      <c r="I136" s="65"/>
      <c r="J136" s="145"/>
      <c r="K136" s="148"/>
      <c r="L136" s="146"/>
      <c r="M136" s="146"/>
      <c r="N136" s="145"/>
      <c r="O136" s="148"/>
      <c r="P136" s="146"/>
      <c r="Q136" s="146"/>
      <c r="R136" s="145"/>
      <c r="S136" s="67"/>
      <c r="T136" s="65"/>
      <c r="U136" s="65"/>
      <c r="V136" s="68"/>
    </row>
    <row r="137" spans="1:22" ht="12.75">
      <c r="A137" s="143">
        <f t="shared" si="19"/>
        <v>129</v>
      </c>
      <c r="B137" s="191" t="s">
        <v>295</v>
      </c>
      <c r="C137" s="54">
        <f t="shared" si="20"/>
        <v>0</v>
      </c>
      <c r="D137" s="60">
        <f t="shared" si="20"/>
        <v>0</v>
      </c>
      <c r="E137" s="65"/>
      <c r="F137" s="66"/>
      <c r="G137" s="148">
        <f t="shared" si="24"/>
        <v>0</v>
      </c>
      <c r="H137" s="60"/>
      <c r="I137" s="65"/>
      <c r="J137" s="145"/>
      <c r="K137" s="148"/>
      <c r="L137" s="146"/>
      <c r="M137" s="146"/>
      <c r="N137" s="145"/>
      <c r="O137" s="148"/>
      <c r="P137" s="146"/>
      <c r="Q137" s="146"/>
      <c r="R137" s="145"/>
      <c r="S137" s="67"/>
      <c r="T137" s="65"/>
      <c r="U137" s="65"/>
      <c r="V137" s="68"/>
    </row>
    <row r="138" spans="1:22" ht="12.75">
      <c r="A138" s="143">
        <v>130</v>
      </c>
      <c r="B138" s="62" t="s">
        <v>228</v>
      </c>
      <c r="C138" s="67">
        <f>G138+K138+O138+S138</f>
        <v>37.467</v>
      </c>
      <c r="D138" s="65">
        <f>H138+L138+P138+T138</f>
        <v>37.467</v>
      </c>
      <c r="E138" s="65">
        <f t="shared" si="20"/>
        <v>18.872</v>
      </c>
      <c r="F138" s="66"/>
      <c r="G138" s="67">
        <f>+H138</f>
        <v>33.467</v>
      </c>
      <c r="H138" s="65">
        <v>33.467</v>
      </c>
      <c r="I138" s="65">
        <v>18.872</v>
      </c>
      <c r="J138" s="145"/>
      <c r="K138" s="148"/>
      <c r="L138" s="146"/>
      <c r="M138" s="146"/>
      <c r="N138" s="145"/>
      <c r="O138" s="148"/>
      <c r="P138" s="146"/>
      <c r="Q138" s="146"/>
      <c r="R138" s="145"/>
      <c r="S138" s="67">
        <f>T138+V138</f>
        <v>4</v>
      </c>
      <c r="T138" s="65">
        <v>4</v>
      </c>
      <c r="U138" s="65"/>
      <c r="V138" s="68"/>
    </row>
    <row r="139" spans="1:22" ht="13.5" thickBot="1">
      <c r="A139" s="172">
        <v>131</v>
      </c>
      <c r="B139" s="84" t="s">
        <v>274</v>
      </c>
      <c r="C139" s="88">
        <f>G139+K139+O139+S139</f>
        <v>27.848</v>
      </c>
      <c r="D139" s="86">
        <f>H139+L139+P139+T139</f>
        <v>27.848</v>
      </c>
      <c r="E139" s="86">
        <f>I139+M139+Q139+U139</f>
        <v>19.054</v>
      </c>
      <c r="F139" s="87"/>
      <c r="G139" s="103">
        <f>+H139</f>
        <v>27.448</v>
      </c>
      <c r="H139" s="101">
        <v>27.448</v>
      </c>
      <c r="I139" s="101">
        <v>19.054</v>
      </c>
      <c r="J139" s="175"/>
      <c r="K139" s="192"/>
      <c r="L139" s="193"/>
      <c r="M139" s="193"/>
      <c r="N139" s="194"/>
      <c r="O139" s="192"/>
      <c r="P139" s="193"/>
      <c r="Q139" s="193"/>
      <c r="R139" s="194"/>
      <c r="S139" s="67">
        <f>T139+V139</f>
        <v>0.4</v>
      </c>
      <c r="T139" s="86">
        <v>0.4</v>
      </c>
      <c r="U139" s="86"/>
      <c r="V139" s="89"/>
    </row>
    <row r="140" spans="1:22" ht="45.75" thickBot="1">
      <c r="A140" s="123">
        <v>132</v>
      </c>
      <c r="B140" s="195" t="s">
        <v>296</v>
      </c>
      <c r="C140" s="125">
        <f t="shared" si="20"/>
        <v>0</v>
      </c>
      <c r="D140" s="111">
        <f t="shared" si="20"/>
        <v>0</v>
      </c>
      <c r="E140" s="111">
        <f t="shared" si="20"/>
        <v>0</v>
      </c>
      <c r="F140" s="115">
        <f t="shared" si="20"/>
        <v>0</v>
      </c>
      <c r="G140" s="125">
        <f>G141+SUM(G157:G168)+G170+G173</f>
        <v>0</v>
      </c>
      <c r="H140" s="114">
        <f>H141+SUM(H157:H168)+H170+H173</f>
        <v>0</v>
      </c>
      <c r="I140" s="111">
        <f>I141+SUM(I157:I168)+I170+I173</f>
        <v>0</v>
      </c>
      <c r="J140" s="117">
        <f>J141+SUM(J157:J168)+J170+J173</f>
        <v>0</v>
      </c>
      <c r="K140" s="126">
        <f>K141+SUM(K158:K168)+K173</f>
        <v>0</v>
      </c>
      <c r="L140" s="111">
        <f>L141+SUM(L158:L168)+L173</f>
        <v>0</v>
      </c>
      <c r="M140" s="111">
        <f>M141+SUM(M157:M168)+M170+M173</f>
        <v>0</v>
      </c>
      <c r="N140" s="117"/>
      <c r="O140" s="125"/>
      <c r="P140" s="111"/>
      <c r="Q140" s="111"/>
      <c r="R140" s="117"/>
      <c r="S140" s="125">
        <f>S141+SUM(S157:S168)+S170+S173</f>
        <v>0</v>
      </c>
      <c r="T140" s="111">
        <f>T157+T173</f>
        <v>0</v>
      </c>
      <c r="U140" s="111">
        <f>U157+U173</f>
        <v>0</v>
      </c>
      <c r="V140" s="117"/>
    </row>
    <row r="141" spans="1:22" ht="12.75">
      <c r="A141" s="128">
        <f t="shared" si="19"/>
        <v>133</v>
      </c>
      <c r="B141" s="142" t="s">
        <v>242</v>
      </c>
      <c r="C141" s="137">
        <f t="shared" si="20"/>
        <v>0</v>
      </c>
      <c r="D141" s="135">
        <f t="shared" si="20"/>
        <v>0</v>
      </c>
      <c r="E141" s="135"/>
      <c r="F141" s="138">
        <f t="shared" si="20"/>
        <v>0</v>
      </c>
      <c r="G141" s="135">
        <f>SUM(G142:G156)</f>
        <v>0</v>
      </c>
      <c r="H141" s="135">
        <f>SUM(H142:H156)</f>
        <v>0</v>
      </c>
      <c r="I141" s="135"/>
      <c r="J141" s="139">
        <f>SUM(J142:J156)</f>
        <v>0</v>
      </c>
      <c r="K141" s="140">
        <f>SUM(K142:K153)+K154</f>
        <v>0</v>
      </c>
      <c r="L141" s="135">
        <f>SUM(L142:L153)</f>
        <v>0</v>
      </c>
      <c r="M141" s="135">
        <f>SUM(M142:M153)</f>
        <v>0</v>
      </c>
      <c r="N141" s="165"/>
      <c r="O141" s="184"/>
      <c r="P141" s="169"/>
      <c r="Q141" s="169"/>
      <c r="R141" s="165"/>
      <c r="S141" s="184"/>
      <c r="T141" s="169"/>
      <c r="U141" s="169"/>
      <c r="V141" s="165"/>
    </row>
    <row r="142" spans="1:22" ht="12.75">
      <c r="A142" s="143">
        <f t="shared" si="19"/>
        <v>134</v>
      </c>
      <c r="B142" s="82" t="s">
        <v>297</v>
      </c>
      <c r="C142" s="54">
        <f t="shared" si="20"/>
        <v>0</v>
      </c>
      <c r="D142" s="146">
        <f t="shared" si="20"/>
        <v>0</v>
      </c>
      <c r="E142" s="65"/>
      <c r="F142" s="68"/>
      <c r="G142" s="152">
        <f t="shared" si="24"/>
        <v>0</v>
      </c>
      <c r="H142" s="146"/>
      <c r="I142" s="146"/>
      <c r="J142" s="147"/>
      <c r="K142" s="148"/>
      <c r="L142" s="146"/>
      <c r="M142" s="146"/>
      <c r="N142" s="145"/>
      <c r="O142" s="148"/>
      <c r="P142" s="146"/>
      <c r="Q142" s="146"/>
      <c r="R142" s="145"/>
      <c r="S142" s="148"/>
      <c r="T142" s="146"/>
      <c r="U142" s="146"/>
      <c r="V142" s="145"/>
    </row>
    <row r="143" spans="1:22" ht="12.75">
      <c r="A143" s="143">
        <f>+A142+1</f>
        <v>135</v>
      </c>
      <c r="B143" s="82" t="s">
        <v>298</v>
      </c>
      <c r="C143" s="54">
        <f t="shared" si="20"/>
        <v>0</v>
      </c>
      <c r="D143" s="146">
        <f t="shared" si="20"/>
        <v>0</v>
      </c>
      <c r="E143" s="65"/>
      <c r="F143" s="68"/>
      <c r="G143" s="152">
        <f t="shared" si="24"/>
        <v>0</v>
      </c>
      <c r="H143" s="146"/>
      <c r="I143" s="146"/>
      <c r="J143" s="147"/>
      <c r="K143" s="148"/>
      <c r="L143" s="146"/>
      <c r="M143" s="146"/>
      <c r="N143" s="145"/>
      <c r="O143" s="148"/>
      <c r="P143" s="146"/>
      <c r="Q143" s="146"/>
      <c r="R143" s="145"/>
      <c r="S143" s="148"/>
      <c r="T143" s="146"/>
      <c r="U143" s="146"/>
      <c r="V143" s="145"/>
    </row>
    <row r="144" spans="1:22" ht="12.75">
      <c r="A144" s="143">
        <f>+A143+1</f>
        <v>136</v>
      </c>
      <c r="B144" s="82" t="s">
        <v>299</v>
      </c>
      <c r="C144" s="54">
        <f t="shared" si="20"/>
        <v>0</v>
      </c>
      <c r="D144" s="146">
        <f t="shared" si="20"/>
        <v>0</v>
      </c>
      <c r="E144" s="65"/>
      <c r="F144" s="68"/>
      <c r="G144" s="152">
        <f t="shared" si="24"/>
        <v>0</v>
      </c>
      <c r="H144" s="146"/>
      <c r="I144" s="146"/>
      <c r="J144" s="147"/>
      <c r="K144" s="148"/>
      <c r="L144" s="146"/>
      <c r="M144" s="146"/>
      <c r="N144" s="145"/>
      <c r="O144" s="148"/>
      <c r="P144" s="146"/>
      <c r="Q144" s="146"/>
      <c r="R144" s="145"/>
      <c r="S144" s="148"/>
      <c r="T144" s="146"/>
      <c r="U144" s="146"/>
      <c r="V144" s="145"/>
    </row>
    <row r="145" spans="1:22" ht="12.75">
      <c r="A145" s="143">
        <v>137</v>
      </c>
      <c r="B145" s="82" t="s">
        <v>300</v>
      </c>
      <c r="C145" s="54">
        <f t="shared" si="20"/>
        <v>0</v>
      </c>
      <c r="D145" s="146">
        <f t="shared" si="20"/>
        <v>0</v>
      </c>
      <c r="E145" s="65"/>
      <c r="F145" s="68"/>
      <c r="G145" s="152">
        <f t="shared" si="24"/>
        <v>0</v>
      </c>
      <c r="H145" s="144"/>
      <c r="I145" s="146"/>
      <c r="J145" s="147"/>
      <c r="K145" s="148"/>
      <c r="L145" s="146"/>
      <c r="M145" s="146"/>
      <c r="N145" s="145"/>
      <c r="O145" s="148"/>
      <c r="P145" s="146"/>
      <c r="Q145" s="146"/>
      <c r="R145" s="145"/>
      <c r="S145" s="148"/>
      <c r="T145" s="146"/>
      <c r="U145" s="146"/>
      <c r="V145" s="145"/>
    </row>
    <row r="146" spans="1:22" ht="12.75">
      <c r="A146" s="143">
        <v>138</v>
      </c>
      <c r="B146" s="171" t="s">
        <v>301</v>
      </c>
      <c r="C146" s="54">
        <f t="shared" si="20"/>
        <v>0</v>
      </c>
      <c r="D146" s="146">
        <f t="shared" si="20"/>
        <v>0</v>
      </c>
      <c r="E146" s="65"/>
      <c r="F146" s="68"/>
      <c r="G146" s="152">
        <f t="shared" si="24"/>
        <v>0</v>
      </c>
      <c r="H146" s="146"/>
      <c r="I146" s="146"/>
      <c r="J146" s="147"/>
      <c r="K146" s="148"/>
      <c r="L146" s="146"/>
      <c r="M146" s="146"/>
      <c r="N146" s="145"/>
      <c r="O146" s="148"/>
      <c r="P146" s="146"/>
      <c r="Q146" s="146"/>
      <c r="R146" s="145"/>
      <c r="S146" s="148"/>
      <c r="T146" s="146"/>
      <c r="U146" s="146"/>
      <c r="V146" s="145"/>
    </row>
    <row r="147" spans="1:22" ht="12.75">
      <c r="A147" s="143">
        <f>+A146+1</f>
        <v>139</v>
      </c>
      <c r="B147" s="82" t="s">
        <v>302</v>
      </c>
      <c r="C147" s="54">
        <f t="shared" si="20"/>
        <v>0</v>
      </c>
      <c r="D147" s="146">
        <f t="shared" si="20"/>
        <v>0</v>
      </c>
      <c r="E147" s="65"/>
      <c r="F147" s="68"/>
      <c r="G147" s="152"/>
      <c r="H147" s="146"/>
      <c r="I147" s="146"/>
      <c r="J147" s="147"/>
      <c r="K147" s="148">
        <f>L147+N147</f>
        <v>0</v>
      </c>
      <c r="L147" s="146"/>
      <c r="M147" s="146"/>
      <c r="N147" s="145"/>
      <c r="O147" s="148"/>
      <c r="P147" s="146"/>
      <c r="Q147" s="146"/>
      <c r="R147" s="145"/>
      <c r="S147" s="148"/>
      <c r="T147" s="146"/>
      <c r="U147" s="146"/>
      <c r="V147" s="145"/>
    </row>
    <row r="148" spans="1:22" ht="12.75">
      <c r="A148" s="143">
        <f>+A147+1</f>
        <v>140</v>
      </c>
      <c r="B148" s="82" t="s">
        <v>303</v>
      </c>
      <c r="C148" s="54">
        <f t="shared" si="20"/>
        <v>0</v>
      </c>
      <c r="D148" s="146">
        <f t="shared" si="20"/>
        <v>0</v>
      </c>
      <c r="E148" s="65"/>
      <c r="F148" s="68"/>
      <c r="G148" s="152"/>
      <c r="H148" s="146"/>
      <c r="I148" s="146"/>
      <c r="J148" s="147"/>
      <c r="K148" s="148">
        <f>L148+N148</f>
        <v>0</v>
      </c>
      <c r="L148" s="146"/>
      <c r="M148" s="146"/>
      <c r="N148" s="145"/>
      <c r="O148" s="148"/>
      <c r="P148" s="146"/>
      <c r="Q148" s="146"/>
      <c r="R148" s="145"/>
      <c r="S148" s="148"/>
      <c r="T148" s="146"/>
      <c r="U148" s="146"/>
      <c r="V148" s="145"/>
    </row>
    <row r="149" spans="1:22" ht="12.75">
      <c r="A149" s="143">
        <v>141</v>
      </c>
      <c r="B149" s="82" t="s">
        <v>304</v>
      </c>
      <c r="C149" s="54"/>
      <c r="D149" s="146"/>
      <c r="E149" s="65"/>
      <c r="F149" s="68"/>
      <c r="G149" s="152"/>
      <c r="H149" s="146"/>
      <c r="I149" s="146"/>
      <c r="J149" s="147"/>
      <c r="K149" s="148">
        <f>L149+N149</f>
        <v>0</v>
      </c>
      <c r="L149" s="146"/>
      <c r="M149" s="146"/>
      <c r="N149" s="145"/>
      <c r="O149" s="148"/>
      <c r="P149" s="146"/>
      <c r="Q149" s="146"/>
      <c r="R149" s="145"/>
      <c r="S149" s="148"/>
      <c r="T149" s="146"/>
      <c r="U149" s="146"/>
      <c r="V149" s="145"/>
    </row>
    <row r="150" spans="1:22" ht="12.75">
      <c r="A150" s="143">
        <v>142</v>
      </c>
      <c r="B150" s="82" t="s">
        <v>305</v>
      </c>
      <c r="C150" s="54">
        <f t="shared" si="20"/>
        <v>0</v>
      </c>
      <c r="D150" s="146">
        <f t="shared" si="20"/>
        <v>0</v>
      </c>
      <c r="E150" s="65"/>
      <c r="F150" s="68"/>
      <c r="G150" s="152">
        <f t="shared" si="24"/>
        <v>0</v>
      </c>
      <c r="H150" s="146"/>
      <c r="I150" s="146"/>
      <c r="J150" s="147"/>
      <c r="K150" s="148"/>
      <c r="L150" s="146"/>
      <c r="M150" s="146"/>
      <c r="N150" s="145"/>
      <c r="O150" s="148"/>
      <c r="P150" s="146"/>
      <c r="Q150" s="146"/>
      <c r="R150" s="145"/>
      <c r="S150" s="148"/>
      <c r="T150" s="146"/>
      <c r="U150" s="146"/>
      <c r="V150" s="145"/>
    </row>
    <row r="151" spans="1:22" ht="38.25">
      <c r="A151" s="196">
        <v>143</v>
      </c>
      <c r="B151" s="197" t="s">
        <v>306</v>
      </c>
      <c r="C151" s="198">
        <f t="shared" si="20"/>
        <v>0</v>
      </c>
      <c r="D151" s="199">
        <f>H151+L151+P151+T151</f>
        <v>0</v>
      </c>
      <c r="E151" s="200"/>
      <c r="F151" s="201"/>
      <c r="G151" s="202">
        <f t="shared" si="24"/>
        <v>0</v>
      </c>
      <c r="H151" s="203"/>
      <c r="I151" s="204"/>
      <c r="J151" s="205"/>
      <c r="K151" s="148"/>
      <c r="L151" s="204"/>
      <c r="M151" s="204"/>
      <c r="N151" s="206"/>
      <c r="O151" s="207"/>
      <c r="P151" s="204"/>
      <c r="Q151" s="204"/>
      <c r="R151" s="206"/>
      <c r="S151" s="83"/>
      <c r="T151" s="204"/>
      <c r="U151" s="204"/>
      <c r="V151" s="206"/>
    </row>
    <row r="152" spans="1:22" ht="12.75">
      <c r="A152" s="196">
        <v>144</v>
      </c>
      <c r="B152" s="197" t="s">
        <v>307</v>
      </c>
      <c r="C152" s="198">
        <f t="shared" si="20"/>
        <v>0</v>
      </c>
      <c r="D152" s="199">
        <f>H152+L152+P152+T152</f>
        <v>0</v>
      </c>
      <c r="E152" s="199">
        <f>I152+M152+Q152+U152</f>
        <v>0</v>
      </c>
      <c r="F152" s="201"/>
      <c r="G152" s="202"/>
      <c r="H152" s="203"/>
      <c r="I152" s="204"/>
      <c r="J152" s="205"/>
      <c r="K152" s="148">
        <f>L152+N152</f>
        <v>0</v>
      </c>
      <c r="L152" s="204"/>
      <c r="M152" s="204"/>
      <c r="N152" s="206"/>
      <c r="O152" s="207"/>
      <c r="P152" s="204"/>
      <c r="Q152" s="204"/>
      <c r="R152" s="206"/>
      <c r="S152" s="83"/>
      <c r="T152" s="204"/>
      <c r="U152" s="204"/>
      <c r="V152" s="206"/>
    </row>
    <row r="153" spans="1:22" ht="25.5">
      <c r="A153" s="143">
        <v>145</v>
      </c>
      <c r="B153" s="156" t="s">
        <v>308</v>
      </c>
      <c r="C153" s="54">
        <f t="shared" si="20"/>
        <v>0</v>
      </c>
      <c r="D153" s="199"/>
      <c r="E153" s="65"/>
      <c r="F153" s="72">
        <f t="shared" si="20"/>
        <v>0</v>
      </c>
      <c r="G153" s="202">
        <f t="shared" si="24"/>
        <v>0</v>
      </c>
      <c r="H153" s="146"/>
      <c r="I153" s="146"/>
      <c r="J153" s="147"/>
      <c r="K153" s="148"/>
      <c r="L153" s="146"/>
      <c r="M153" s="146"/>
      <c r="N153" s="145"/>
      <c r="O153" s="148"/>
      <c r="P153" s="146"/>
      <c r="Q153" s="146"/>
      <c r="R153" s="145"/>
      <c r="S153" s="148"/>
      <c r="T153" s="146"/>
      <c r="U153" s="146"/>
      <c r="V153" s="145"/>
    </row>
    <row r="154" spans="1:22" ht="25.5">
      <c r="A154" s="143">
        <v>146</v>
      </c>
      <c r="B154" s="208" t="s">
        <v>166</v>
      </c>
      <c r="C154" s="54">
        <f t="shared" si="20"/>
        <v>0</v>
      </c>
      <c r="D154" s="199"/>
      <c r="E154" s="65"/>
      <c r="F154" s="72">
        <f t="shared" si="20"/>
        <v>0</v>
      </c>
      <c r="G154" s="202">
        <f t="shared" si="24"/>
        <v>0</v>
      </c>
      <c r="H154" s="146"/>
      <c r="I154" s="146"/>
      <c r="J154" s="147"/>
      <c r="K154" s="148"/>
      <c r="L154" s="146"/>
      <c r="M154" s="146"/>
      <c r="N154" s="145"/>
      <c r="O154" s="148"/>
      <c r="P154" s="146"/>
      <c r="Q154" s="146"/>
      <c r="R154" s="145"/>
      <c r="S154" s="148"/>
      <c r="T154" s="146"/>
      <c r="U154" s="146"/>
      <c r="V154" s="145"/>
    </row>
    <row r="155" spans="1:22" ht="12.75">
      <c r="A155" s="143">
        <v>147</v>
      </c>
      <c r="B155" s="208" t="s">
        <v>309</v>
      </c>
      <c r="C155" s="54">
        <f t="shared" si="20"/>
        <v>0</v>
      </c>
      <c r="D155" s="199">
        <f>H155+L155+P155+T155</f>
        <v>0</v>
      </c>
      <c r="E155" s="65"/>
      <c r="F155" s="72"/>
      <c r="G155" s="202">
        <f t="shared" si="24"/>
        <v>0</v>
      </c>
      <c r="H155" s="146"/>
      <c r="I155" s="146"/>
      <c r="J155" s="147"/>
      <c r="K155" s="148"/>
      <c r="L155" s="146"/>
      <c r="M155" s="146"/>
      <c r="N155" s="145"/>
      <c r="O155" s="148"/>
      <c r="P155" s="146"/>
      <c r="Q155" s="146"/>
      <c r="R155" s="145"/>
      <c r="S155" s="148"/>
      <c r="T155" s="146"/>
      <c r="U155" s="146"/>
      <c r="V155" s="145"/>
    </row>
    <row r="156" spans="1:22" ht="12.75">
      <c r="A156" s="143">
        <v>148</v>
      </c>
      <c r="B156" s="208" t="s">
        <v>310</v>
      </c>
      <c r="C156" s="54">
        <f t="shared" si="20"/>
        <v>0</v>
      </c>
      <c r="D156" s="199">
        <f>H156+L156+P156+T156</f>
        <v>0</v>
      </c>
      <c r="E156" s="65"/>
      <c r="F156" s="72"/>
      <c r="G156" s="202">
        <f t="shared" si="24"/>
        <v>0</v>
      </c>
      <c r="H156" s="146"/>
      <c r="I156" s="146"/>
      <c r="J156" s="147"/>
      <c r="K156" s="148"/>
      <c r="L156" s="146"/>
      <c r="M156" s="146"/>
      <c r="N156" s="145"/>
      <c r="O156" s="148"/>
      <c r="P156" s="146"/>
      <c r="Q156" s="146"/>
      <c r="R156" s="145"/>
      <c r="S156" s="148"/>
      <c r="T156" s="146"/>
      <c r="U156" s="146"/>
      <c r="V156" s="145"/>
    </row>
    <row r="157" spans="1:22" ht="12.75">
      <c r="A157" s="143">
        <v>149</v>
      </c>
      <c r="B157" s="62" t="s">
        <v>100</v>
      </c>
      <c r="C157" s="67">
        <f t="shared" si="20"/>
        <v>0</v>
      </c>
      <c r="D157" s="65">
        <f t="shared" si="20"/>
        <v>0</v>
      </c>
      <c r="E157" s="65">
        <f t="shared" si="20"/>
        <v>0</v>
      </c>
      <c r="F157" s="68"/>
      <c r="G157" s="63">
        <f t="shared" si="24"/>
        <v>0</v>
      </c>
      <c r="H157" s="65"/>
      <c r="I157" s="65"/>
      <c r="J157" s="66"/>
      <c r="K157" s="67"/>
      <c r="L157" s="65"/>
      <c r="M157" s="65"/>
      <c r="N157" s="145"/>
      <c r="O157" s="148"/>
      <c r="P157" s="146"/>
      <c r="Q157" s="146"/>
      <c r="R157" s="145"/>
      <c r="S157" s="67">
        <f>T157+V157</f>
        <v>0</v>
      </c>
      <c r="T157" s="65"/>
      <c r="U157" s="65"/>
      <c r="V157" s="68"/>
    </row>
    <row r="158" spans="1:22" ht="12.75">
      <c r="A158" s="143">
        <f aca="true" t="shared" si="26" ref="A158:A205">+A157+1</f>
        <v>150</v>
      </c>
      <c r="B158" s="62" t="s">
        <v>81</v>
      </c>
      <c r="C158" s="67">
        <f t="shared" si="20"/>
        <v>0</v>
      </c>
      <c r="D158" s="65">
        <f t="shared" si="20"/>
        <v>0</v>
      </c>
      <c r="E158" s="65">
        <f t="shared" si="20"/>
        <v>0</v>
      </c>
      <c r="F158" s="68"/>
      <c r="G158" s="63"/>
      <c r="H158" s="60"/>
      <c r="I158" s="60"/>
      <c r="J158" s="70"/>
      <c r="K158" s="67">
        <f aca="true" t="shared" si="27" ref="K158:K169">L158+N158</f>
        <v>0</v>
      </c>
      <c r="L158" s="65"/>
      <c r="M158" s="65"/>
      <c r="N158" s="72"/>
      <c r="O158" s="148"/>
      <c r="P158" s="146"/>
      <c r="Q158" s="146"/>
      <c r="R158" s="145"/>
      <c r="S158" s="148"/>
      <c r="T158" s="146"/>
      <c r="U158" s="146"/>
      <c r="V158" s="145"/>
    </row>
    <row r="159" spans="1:22" ht="12.75">
      <c r="A159" s="143">
        <f t="shared" si="26"/>
        <v>151</v>
      </c>
      <c r="B159" s="62" t="s">
        <v>82</v>
      </c>
      <c r="C159" s="67">
        <f t="shared" si="20"/>
        <v>0</v>
      </c>
      <c r="D159" s="65">
        <f t="shared" si="20"/>
        <v>0</v>
      </c>
      <c r="E159" s="65">
        <f t="shared" si="20"/>
        <v>0</v>
      </c>
      <c r="F159" s="68"/>
      <c r="G159" s="63"/>
      <c r="H159" s="60"/>
      <c r="I159" s="60"/>
      <c r="J159" s="70"/>
      <c r="K159" s="67">
        <f t="shared" si="27"/>
        <v>0</v>
      </c>
      <c r="L159" s="65"/>
      <c r="M159" s="65"/>
      <c r="N159" s="72"/>
      <c r="O159" s="148"/>
      <c r="P159" s="146"/>
      <c r="Q159" s="146"/>
      <c r="R159" s="145"/>
      <c r="S159" s="148"/>
      <c r="T159" s="146"/>
      <c r="U159" s="146"/>
      <c r="V159" s="145"/>
    </row>
    <row r="160" spans="1:22" ht="12.75">
      <c r="A160" s="143">
        <f t="shared" si="26"/>
        <v>152</v>
      </c>
      <c r="B160" s="62" t="s">
        <v>83</v>
      </c>
      <c r="C160" s="67">
        <f t="shared" si="20"/>
        <v>0</v>
      </c>
      <c r="D160" s="65">
        <f t="shared" si="20"/>
        <v>0</v>
      </c>
      <c r="E160" s="65">
        <f t="shared" si="20"/>
        <v>0</v>
      </c>
      <c r="F160" s="68"/>
      <c r="G160" s="63"/>
      <c r="H160" s="60"/>
      <c r="I160" s="60"/>
      <c r="J160" s="70"/>
      <c r="K160" s="67">
        <f t="shared" si="27"/>
        <v>0</v>
      </c>
      <c r="L160" s="65"/>
      <c r="M160" s="65"/>
      <c r="N160" s="72"/>
      <c r="O160" s="148"/>
      <c r="P160" s="146"/>
      <c r="Q160" s="146"/>
      <c r="R160" s="145"/>
      <c r="S160" s="148"/>
      <c r="T160" s="146"/>
      <c r="U160" s="146"/>
      <c r="V160" s="145"/>
    </row>
    <row r="161" spans="1:22" ht="12.75">
      <c r="A161" s="143">
        <f t="shared" si="26"/>
        <v>153</v>
      </c>
      <c r="B161" s="62" t="s">
        <v>84</v>
      </c>
      <c r="C161" s="67">
        <f t="shared" si="20"/>
        <v>0</v>
      </c>
      <c r="D161" s="65">
        <f t="shared" si="20"/>
        <v>0</v>
      </c>
      <c r="E161" s="65">
        <f t="shared" si="20"/>
        <v>0</v>
      </c>
      <c r="F161" s="68"/>
      <c r="G161" s="63"/>
      <c r="H161" s="60"/>
      <c r="I161" s="60"/>
      <c r="J161" s="70"/>
      <c r="K161" s="67">
        <f t="shared" si="27"/>
        <v>0</v>
      </c>
      <c r="L161" s="65"/>
      <c r="M161" s="65"/>
      <c r="N161" s="72"/>
      <c r="O161" s="148"/>
      <c r="P161" s="146"/>
      <c r="Q161" s="146"/>
      <c r="R161" s="145"/>
      <c r="S161" s="148"/>
      <c r="T161" s="146"/>
      <c r="U161" s="146"/>
      <c r="V161" s="145"/>
    </row>
    <row r="162" spans="1:22" ht="12.75">
      <c r="A162" s="143">
        <f t="shared" si="26"/>
        <v>154</v>
      </c>
      <c r="B162" s="62" t="s">
        <v>85</v>
      </c>
      <c r="C162" s="67">
        <f t="shared" si="20"/>
        <v>0</v>
      </c>
      <c r="D162" s="65">
        <f t="shared" si="20"/>
        <v>0</v>
      </c>
      <c r="E162" s="65">
        <f t="shared" si="20"/>
        <v>0</v>
      </c>
      <c r="F162" s="68"/>
      <c r="G162" s="63"/>
      <c r="H162" s="60"/>
      <c r="I162" s="60"/>
      <c r="J162" s="70"/>
      <c r="K162" s="67">
        <f t="shared" si="27"/>
        <v>0</v>
      </c>
      <c r="L162" s="65"/>
      <c r="M162" s="65"/>
      <c r="N162" s="72"/>
      <c r="O162" s="148"/>
      <c r="P162" s="146"/>
      <c r="Q162" s="146"/>
      <c r="R162" s="145"/>
      <c r="S162" s="148"/>
      <c r="T162" s="146"/>
      <c r="U162" s="146"/>
      <c r="V162" s="145"/>
    </row>
    <row r="163" spans="1:22" ht="12.75">
      <c r="A163" s="143">
        <f t="shared" si="26"/>
        <v>155</v>
      </c>
      <c r="B163" s="62" t="s">
        <v>86</v>
      </c>
      <c r="C163" s="67">
        <f t="shared" si="20"/>
        <v>0</v>
      </c>
      <c r="D163" s="65">
        <f t="shared" si="20"/>
        <v>0</v>
      </c>
      <c r="E163" s="65">
        <f t="shared" si="20"/>
        <v>0</v>
      </c>
      <c r="F163" s="68"/>
      <c r="G163" s="63"/>
      <c r="H163" s="60"/>
      <c r="I163" s="60"/>
      <c r="J163" s="70"/>
      <c r="K163" s="67">
        <f t="shared" si="27"/>
        <v>0</v>
      </c>
      <c r="L163" s="65"/>
      <c r="M163" s="65"/>
      <c r="N163" s="72"/>
      <c r="O163" s="148"/>
      <c r="P163" s="146"/>
      <c r="Q163" s="146"/>
      <c r="R163" s="145"/>
      <c r="S163" s="148"/>
      <c r="T163" s="146"/>
      <c r="U163" s="146"/>
      <c r="V163" s="145"/>
    </row>
    <row r="164" spans="1:22" ht="12.75">
      <c r="A164" s="143">
        <f t="shared" si="26"/>
        <v>156</v>
      </c>
      <c r="B164" s="62" t="s">
        <v>87</v>
      </c>
      <c r="C164" s="67">
        <f t="shared" si="20"/>
        <v>0</v>
      </c>
      <c r="D164" s="65">
        <f t="shared" si="20"/>
        <v>0</v>
      </c>
      <c r="E164" s="65">
        <f t="shared" si="20"/>
        <v>0</v>
      </c>
      <c r="F164" s="68"/>
      <c r="G164" s="63"/>
      <c r="H164" s="60"/>
      <c r="I164" s="60"/>
      <c r="J164" s="70"/>
      <c r="K164" s="67">
        <f t="shared" si="27"/>
        <v>0</v>
      </c>
      <c r="L164" s="65"/>
      <c r="M164" s="65"/>
      <c r="N164" s="72"/>
      <c r="O164" s="148"/>
      <c r="P164" s="146"/>
      <c r="Q164" s="146"/>
      <c r="R164" s="145"/>
      <c r="S164" s="148"/>
      <c r="T164" s="146"/>
      <c r="U164" s="146"/>
      <c r="V164" s="145"/>
    </row>
    <row r="165" spans="1:22" ht="12.75">
      <c r="A165" s="143">
        <f t="shared" si="26"/>
        <v>157</v>
      </c>
      <c r="B165" s="62" t="s">
        <v>88</v>
      </c>
      <c r="C165" s="67">
        <f aca="true" t="shared" si="28" ref="C165:E174">G165+K165+O165+S165</f>
        <v>0</v>
      </c>
      <c r="D165" s="65">
        <f t="shared" si="28"/>
        <v>0</v>
      </c>
      <c r="E165" s="65">
        <f t="shared" si="28"/>
        <v>0</v>
      </c>
      <c r="F165" s="68"/>
      <c r="G165" s="63"/>
      <c r="H165" s="60"/>
      <c r="I165" s="60"/>
      <c r="J165" s="70"/>
      <c r="K165" s="67">
        <f t="shared" si="27"/>
        <v>0</v>
      </c>
      <c r="L165" s="65"/>
      <c r="M165" s="65"/>
      <c r="N165" s="72"/>
      <c r="O165" s="148"/>
      <c r="P165" s="146"/>
      <c r="Q165" s="146"/>
      <c r="R165" s="145"/>
      <c r="S165" s="148"/>
      <c r="T165" s="146"/>
      <c r="U165" s="146"/>
      <c r="V165" s="145"/>
    </row>
    <row r="166" spans="1:22" ht="12.75">
      <c r="A166" s="143">
        <f t="shared" si="26"/>
        <v>158</v>
      </c>
      <c r="B166" s="62" t="s">
        <v>101</v>
      </c>
      <c r="C166" s="67">
        <f t="shared" si="28"/>
        <v>0</v>
      </c>
      <c r="D166" s="65">
        <f t="shared" si="28"/>
        <v>0</v>
      </c>
      <c r="E166" s="65">
        <f t="shared" si="28"/>
        <v>0</v>
      </c>
      <c r="F166" s="68"/>
      <c r="G166" s="63">
        <f t="shared" si="24"/>
        <v>0</v>
      </c>
      <c r="H166" s="65"/>
      <c r="I166" s="60"/>
      <c r="J166" s="70"/>
      <c r="K166" s="67">
        <f t="shared" si="27"/>
        <v>0</v>
      </c>
      <c r="L166" s="65"/>
      <c r="M166" s="65"/>
      <c r="N166" s="72"/>
      <c r="O166" s="148"/>
      <c r="P166" s="146"/>
      <c r="Q166" s="146"/>
      <c r="R166" s="145"/>
      <c r="S166" s="148"/>
      <c r="T166" s="146"/>
      <c r="U166" s="146"/>
      <c r="V166" s="145"/>
    </row>
    <row r="167" spans="1:22" ht="12.75">
      <c r="A167" s="143">
        <f t="shared" si="26"/>
        <v>159</v>
      </c>
      <c r="B167" s="62" t="s">
        <v>89</v>
      </c>
      <c r="C167" s="67">
        <f t="shared" si="28"/>
        <v>0</v>
      </c>
      <c r="D167" s="65">
        <f t="shared" si="28"/>
        <v>0</v>
      </c>
      <c r="E167" s="65">
        <f t="shared" si="28"/>
        <v>0</v>
      </c>
      <c r="F167" s="68"/>
      <c r="G167" s="63"/>
      <c r="H167" s="60"/>
      <c r="I167" s="60"/>
      <c r="J167" s="70"/>
      <c r="K167" s="67">
        <f t="shared" si="27"/>
        <v>0</v>
      </c>
      <c r="L167" s="65"/>
      <c r="M167" s="65"/>
      <c r="N167" s="72"/>
      <c r="O167" s="148"/>
      <c r="P167" s="146"/>
      <c r="Q167" s="146"/>
      <c r="R167" s="145"/>
      <c r="S167" s="148"/>
      <c r="T167" s="146"/>
      <c r="U167" s="146"/>
      <c r="V167" s="145"/>
    </row>
    <row r="168" spans="1:22" ht="12.75">
      <c r="A168" s="143">
        <f t="shared" si="26"/>
        <v>160</v>
      </c>
      <c r="B168" s="97" t="s">
        <v>237</v>
      </c>
      <c r="C168" s="67">
        <f t="shared" si="28"/>
        <v>0</v>
      </c>
      <c r="D168" s="65">
        <f t="shared" si="28"/>
        <v>0</v>
      </c>
      <c r="E168" s="65">
        <f t="shared" si="28"/>
        <v>0</v>
      </c>
      <c r="F168" s="68"/>
      <c r="G168" s="153"/>
      <c r="H168" s="146"/>
      <c r="I168" s="146"/>
      <c r="J168" s="153"/>
      <c r="K168" s="77">
        <f t="shared" si="27"/>
        <v>0</v>
      </c>
      <c r="L168" s="65"/>
      <c r="M168" s="65"/>
      <c r="N168" s="150"/>
      <c r="O168" s="155"/>
      <c r="P168" s="146"/>
      <c r="Q168" s="146"/>
      <c r="R168" s="150"/>
      <c r="S168" s="155"/>
      <c r="T168" s="146"/>
      <c r="U168" s="146"/>
      <c r="V168" s="150"/>
    </row>
    <row r="169" spans="1:22" ht="12.75">
      <c r="A169" s="143">
        <f t="shared" si="26"/>
        <v>161</v>
      </c>
      <c r="B169" s="82" t="s">
        <v>311</v>
      </c>
      <c r="C169" s="54">
        <f t="shared" si="28"/>
        <v>0</v>
      </c>
      <c r="D169" s="60">
        <f t="shared" si="28"/>
        <v>0</v>
      </c>
      <c r="E169" s="60">
        <f t="shared" si="28"/>
        <v>0</v>
      </c>
      <c r="F169" s="68"/>
      <c r="G169" s="153"/>
      <c r="H169" s="65"/>
      <c r="I169" s="65"/>
      <c r="J169" s="149"/>
      <c r="K169" s="209">
        <f t="shared" si="27"/>
        <v>0</v>
      </c>
      <c r="L169" s="60"/>
      <c r="M169" s="60"/>
      <c r="N169" s="150"/>
      <c r="O169" s="155"/>
      <c r="P169" s="146"/>
      <c r="Q169" s="146"/>
      <c r="R169" s="150"/>
      <c r="S169" s="155"/>
      <c r="T169" s="146"/>
      <c r="U169" s="146"/>
      <c r="V169" s="150"/>
    </row>
    <row r="170" spans="1:22" ht="12.75">
      <c r="A170" s="143">
        <f t="shared" si="26"/>
        <v>162</v>
      </c>
      <c r="B170" s="62" t="s">
        <v>119</v>
      </c>
      <c r="C170" s="67">
        <f t="shared" si="28"/>
        <v>0</v>
      </c>
      <c r="D170" s="65">
        <f t="shared" si="28"/>
        <v>0</v>
      </c>
      <c r="E170" s="65"/>
      <c r="F170" s="68"/>
      <c r="G170" s="149">
        <f>G171+G172</f>
        <v>0</v>
      </c>
      <c r="H170" s="65"/>
      <c r="I170" s="146"/>
      <c r="J170" s="153"/>
      <c r="K170" s="155"/>
      <c r="L170" s="146"/>
      <c r="M170" s="146"/>
      <c r="N170" s="150"/>
      <c r="O170" s="155"/>
      <c r="P170" s="146"/>
      <c r="Q170" s="146"/>
      <c r="R170" s="150"/>
      <c r="S170" s="155"/>
      <c r="T170" s="146"/>
      <c r="U170" s="146"/>
      <c r="V170" s="150"/>
    </row>
    <row r="171" spans="1:22" ht="12.75">
      <c r="A171" s="143">
        <f t="shared" si="26"/>
        <v>163</v>
      </c>
      <c r="B171" s="171" t="s">
        <v>312</v>
      </c>
      <c r="C171" s="54">
        <f t="shared" si="28"/>
        <v>0</v>
      </c>
      <c r="D171" s="146">
        <f t="shared" si="28"/>
        <v>0</v>
      </c>
      <c r="E171" s="146"/>
      <c r="F171" s="145"/>
      <c r="G171" s="153">
        <f t="shared" si="24"/>
        <v>0</v>
      </c>
      <c r="H171" s="146"/>
      <c r="I171" s="146"/>
      <c r="J171" s="153"/>
      <c r="K171" s="155"/>
      <c r="L171" s="146"/>
      <c r="M171" s="146"/>
      <c r="N171" s="150"/>
      <c r="O171" s="155"/>
      <c r="P171" s="146"/>
      <c r="Q171" s="146"/>
      <c r="R171" s="150"/>
      <c r="S171" s="155"/>
      <c r="T171" s="146"/>
      <c r="U171" s="146"/>
      <c r="V171" s="150"/>
    </row>
    <row r="172" spans="1:22" ht="12.75">
      <c r="A172" s="143">
        <f t="shared" si="26"/>
        <v>164</v>
      </c>
      <c r="B172" s="82" t="s">
        <v>313</v>
      </c>
      <c r="C172" s="54">
        <f t="shared" si="28"/>
        <v>0</v>
      </c>
      <c r="D172" s="146">
        <f t="shared" si="28"/>
        <v>0</v>
      </c>
      <c r="E172" s="146"/>
      <c r="F172" s="145"/>
      <c r="G172" s="153">
        <f aca="true" t="shared" si="29" ref="G172:G207">H172+J172</f>
        <v>0</v>
      </c>
      <c r="H172" s="146"/>
      <c r="I172" s="146"/>
      <c r="J172" s="153"/>
      <c r="K172" s="155"/>
      <c r="L172" s="146"/>
      <c r="M172" s="146"/>
      <c r="N172" s="150"/>
      <c r="O172" s="155"/>
      <c r="P172" s="146"/>
      <c r="Q172" s="146"/>
      <c r="R172" s="150"/>
      <c r="S172" s="155"/>
      <c r="T172" s="146"/>
      <c r="U172" s="146"/>
      <c r="V172" s="150"/>
    </row>
    <row r="173" spans="1:22" ht="12.75">
      <c r="A173" s="143">
        <v>165</v>
      </c>
      <c r="B173" s="62" t="s">
        <v>80</v>
      </c>
      <c r="C173" s="67">
        <f t="shared" si="28"/>
        <v>0</v>
      </c>
      <c r="D173" s="65">
        <f t="shared" si="28"/>
        <v>0</v>
      </c>
      <c r="E173" s="65">
        <f>I173+M173+Q173+U173</f>
        <v>0</v>
      </c>
      <c r="F173" s="68"/>
      <c r="G173" s="63"/>
      <c r="H173" s="65"/>
      <c r="I173" s="65"/>
      <c r="J173" s="147"/>
      <c r="K173" s="77">
        <f>L173+N173</f>
        <v>0</v>
      </c>
      <c r="L173" s="65"/>
      <c r="M173" s="65"/>
      <c r="N173" s="145"/>
      <c r="O173" s="148"/>
      <c r="P173" s="146"/>
      <c r="Q173" s="146"/>
      <c r="R173" s="145"/>
      <c r="S173" s="67">
        <f>T173+V173</f>
        <v>0</v>
      </c>
      <c r="T173" s="65"/>
      <c r="U173" s="65"/>
      <c r="V173" s="145"/>
    </row>
    <row r="174" spans="1:22" ht="13.5" thickBot="1">
      <c r="A174" s="172">
        <f t="shared" si="26"/>
        <v>166</v>
      </c>
      <c r="B174" s="210" t="s">
        <v>314</v>
      </c>
      <c r="C174" s="91">
        <f t="shared" si="28"/>
        <v>0</v>
      </c>
      <c r="D174" s="193">
        <f t="shared" si="28"/>
        <v>0</v>
      </c>
      <c r="E174" s="193">
        <f>I174+M174+Q174+U174</f>
        <v>0</v>
      </c>
      <c r="F174" s="194"/>
      <c r="G174" s="211"/>
      <c r="H174" s="193"/>
      <c r="I174" s="193"/>
      <c r="J174" s="212"/>
      <c r="K174" s="209">
        <f>L174+N174</f>
        <v>0</v>
      </c>
      <c r="L174" s="193"/>
      <c r="M174" s="193"/>
      <c r="N174" s="194"/>
      <c r="O174" s="192"/>
      <c r="P174" s="193"/>
      <c r="Q174" s="193"/>
      <c r="R174" s="194"/>
      <c r="S174" s="54">
        <f>T174+V174</f>
        <v>0</v>
      </c>
      <c r="T174" s="193"/>
      <c r="U174" s="193"/>
      <c r="V174" s="194"/>
    </row>
    <row r="175" spans="1:22" ht="45.75" thickBot="1">
      <c r="A175" s="123">
        <f t="shared" si="26"/>
        <v>167</v>
      </c>
      <c r="B175" s="124" t="s">
        <v>315</v>
      </c>
      <c r="C175" s="116">
        <f aca="true" t="shared" si="30" ref="C175:L175">C176+C185+SUM(C187:C196)</f>
        <v>0</v>
      </c>
      <c r="D175" s="111">
        <f t="shared" si="30"/>
        <v>0</v>
      </c>
      <c r="E175" s="111">
        <f t="shared" si="30"/>
        <v>0</v>
      </c>
      <c r="F175" s="114">
        <f t="shared" si="30"/>
        <v>0</v>
      </c>
      <c r="G175" s="125">
        <f t="shared" si="30"/>
        <v>0</v>
      </c>
      <c r="H175" s="111">
        <f t="shared" si="30"/>
        <v>0</v>
      </c>
      <c r="I175" s="111">
        <f>I176+I185+SUM(I187:I196)</f>
        <v>0</v>
      </c>
      <c r="J175" s="117">
        <f t="shared" si="30"/>
        <v>0</v>
      </c>
      <c r="K175" s="116">
        <f t="shared" si="30"/>
        <v>0</v>
      </c>
      <c r="L175" s="111">
        <f t="shared" si="30"/>
        <v>0</v>
      </c>
      <c r="M175" s="111"/>
      <c r="N175" s="127">
        <f>N176+N185+SUM(N187:N196)</f>
        <v>0</v>
      </c>
      <c r="O175" s="116"/>
      <c r="P175" s="111"/>
      <c r="Q175" s="111"/>
      <c r="R175" s="127"/>
      <c r="S175" s="116">
        <f>S176+S185+SUM(S187:S196)</f>
        <v>0</v>
      </c>
      <c r="T175" s="111">
        <f>T176+T185+SUM(T187:T196)</f>
        <v>0</v>
      </c>
      <c r="U175" s="111">
        <f>U176+U185+SUM(U187:U196)</f>
        <v>0</v>
      </c>
      <c r="V175" s="117">
        <f>V176+V185+SUM(V187:V196)</f>
        <v>0</v>
      </c>
    </row>
    <row r="176" spans="1:22" ht="12.75">
      <c r="A176" s="213">
        <f t="shared" si="26"/>
        <v>168</v>
      </c>
      <c r="B176" s="214" t="s">
        <v>246</v>
      </c>
      <c r="C176" s="183">
        <f>G176+K176+O176+S176</f>
        <v>0</v>
      </c>
      <c r="D176" s="163">
        <f>H176+L176+P176+T176</f>
        <v>0</v>
      </c>
      <c r="E176" s="163"/>
      <c r="F176" s="166">
        <f>J176+N176+R176+V176</f>
        <v>0</v>
      </c>
      <c r="G176" s="162">
        <f>G177+G179+G180+G181+G182+G183+G184</f>
        <v>0</v>
      </c>
      <c r="H176" s="163">
        <f>H177+H179+H180+H181+H182+H183+H184</f>
        <v>0</v>
      </c>
      <c r="I176" s="163"/>
      <c r="J176" s="215">
        <f>J177+J179</f>
        <v>0</v>
      </c>
      <c r="K176" s="162">
        <f>L176+N176</f>
        <v>0</v>
      </c>
      <c r="L176" s="162">
        <f>L177+L180+L181</f>
        <v>0</v>
      </c>
      <c r="M176" s="162"/>
      <c r="N176" s="216">
        <f>N177+N180+N181</f>
        <v>0</v>
      </c>
      <c r="O176" s="217"/>
      <c r="P176" s="218"/>
      <c r="Q176" s="218"/>
      <c r="R176" s="164"/>
      <c r="S176" s="184"/>
      <c r="T176" s="169"/>
      <c r="U176" s="169"/>
      <c r="V176" s="165"/>
    </row>
    <row r="177" spans="1:22" ht="12.75">
      <c r="A177" s="219">
        <f t="shared" si="26"/>
        <v>169</v>
      </c>
      <c r="B177" s="82" t="s">
        <v>316</v>
      </c>
      <c r="C177" s="54">
        <f>G177+K177+O177+S177</f>
        <v>0</v>
      </c>
      <c r="D177" s="146">
        <f>H177</f>
        <v>0</v>
      </c>
      <c r="E177" s="146"/>
      <c r="F177" s="147">
        <f>J177+N177+R177+V177</f>
        <v>0</v>
      </c>
      <c r="G177" s="148">
        <f t="shared" si="29"/>
        <v>0</v>
      </c>
      <c r="H177" s="60"/>
      <c r="I177" s="60"/>
      <c r="J177" s="72"/>
      <c r="K177" s="140">
        <f>L177+N177</f>
        <v>0</v>
      </c>
      <c r="L177" s="146"/>
      <c r="M177" s="146"/>
      <c r="N177" s="145">
        <f>N178</f>
        <v>0</v>
      </c>
      <c r="O177" s="148"/>
      <c r="P177" s="146"/>
      <c r="Q177" s="146"/>
      <c r="R177" s="145"/>
      <c r="S177" s="148"/>
      <c r="T177" s="146"/>
      <c r="U177" s="146"/>
      <c r="V177" s="145"/>
    </row>
    <row r="178" spans="1:22" ht="12.75">
      <c r="A178" s="219">
        <f t="shared" si="26"/>
        <v>170</v>
      </c>
      <c r="B178" s="82" t="s">
        <v>317</v>
      </c>
      <c r="C178" s="54">
        <f aca="true" t="shared" si="31" ref="C178:E208">G178+K178+O178+S178</f>
        <v>0</v>
      </c>
      <c r="D178" s="146"/>
      <c r="E178" s="146"/>
      <c r="F178" s="147">
        <f>J178+N178+R178+V178</f>
        <v>0</v>
      </c>
      <c r="G178" s="148"/>
      <c r="H178" s="60"/>
      <c r="I178" s="146"/>
      <c r="J178" s="145"/>
      <c r="K178" s="148">
        <f>L178+N178</f>
        <v>0</v>
      </c>
      <c r="L178" s="146"/>
      <c r="M178" s="146"/>
      <c r="N178" s="145"/>
      <c r="O178" s="148"/>
      <c r="P178" s="146"/>
      <c r="Q178" s="146"/>
      <c r="R178" s="145"/>
      <c r="S178" s="148"/>
      <c r="T178" s="146"/>
      <c r="U178" s="146"/>
      <c r="V178" s="145"/>
    </row>
    <row r="179" spans="1:22" ht="25.5">
      <c r="A179" s="219">
        <v>171</v>
      </c>
      <c r="B179" s="220" t="s">
        <v>318</v>
      </c>
      <c r="C179" s="209">
        <f t="shared" si="31"/>
        <v>0</v>
      </c>
      <c r="D179" s="60"/>
      <c r="E179" s="60"/>
      <c r="F179" s="147">
        <f>J179+N179+R179+V179</f>
        <v>0</v>
      </c>
      <c r="G179" s="148">
        <f t="shared" si="29"/>
        <v>0</v>
      </c>
      <c r="H179" s="60"/>
      <c r="I179" s="146"/>
      <c r="J179" s="35"/>
      <c r="K179" s="148"/>
      <c r="L179" s="146"/>
      <c r="M179" s="146"/>
      <c r="N179" s="145"/>
      <c r="O179" s="148"/>
      <c r="P179" s="146"/>
      <c r="Q179" s="146"/>
      <c r="R179" s="145"/>
      <c r="S179" s="148"/>
      <c r="T179" s="146"/>
      <c r="U179" s="146"/>
      <c r="V179" s="145"/>
    </row>
    <row r="180" spans="1:22" ht="12.75">
      <c r="A180" s="219">
        <f t="shared" si="26"/>
        <v>172</v>
      </c>
      <c r="B180" s="82" t="s">
        <v>319</v>
      </c>
      <c r="C180" s="54">
        <f t="shared" si="31"/>
        <v>0</v>
      </c>
      <c r="D180" s="146">
        <f t="shared" si="31"/>
        <v>0</v>
      </c>
      <c r="E180" s="146"/>
      <c r="F180" s="147"/>
      <c r="G180" s="148">
        <f t="shared" si="29"/>
        <v>0</v>
      </c>
      <c r="H180" s="146"/>
      <c r="I180" s="146"/>
      <c r="J180" s="145"/>
      <c r="K180" s="148"/>
      <c r="L180" s="146"/>
      <c r="M180" s="146"/>
      <c r="N180" s="145"/>
      <c r="O180" s="148"/>
      <c r="P180" s="146"/>
      <c r="Q180" s="146"/>
      <c r="R180" s="145"/>
      <c r="S180" s="148"/>
      <c r="T180" s="146"/>
      <c r="U180" s="146"/>
      <c r="V180" s="145"/>
    </row>
    <row r="181" spans="1:22" ht="12.75">
      <c r="A181" s="219">
        <f t="shared" si="26"/>
        <v>173</v>
      </c>
      <c r="B181" s="82" t="s">
        <v>311</v>
      </c>
      <c r="C181" s="54">
        <f t="shared" si="31"/>
        <v>0</v>
      </c>
      <c r="D181" s="146">
        <f t="shared" si="31"/>
        <v>0</v>
      </c>
      <c r="E181" s="146"/>
      <c r="F181" s="147"/>
      <c r="G181" s="148"/>
      <c r="H181" s="152"/>
      <c r="I181" s="152"/>
      <c r="J181" s="150"/>
      <c r="K181" s="148">
        <f>L181+N181</f>
        <v>0</v>
      </c>
      <c r="L181" s="152"/>
      <c r="M181" s="152"/>
      <c r="N181" s="150"/>
      <c r="O181" s="148"/>
      <c r="P181" s="152"/>
      <c r="Q181" s="152"/>
      <c r="R181" s="150"/>
      <c r="S181" s="148"/>
      <c r="T181" s="152"/>
      <c r="U181" s="152"/>
      <c r="V181" s="150"/>
    </row>
    <row r="182" spans="1:22" ht="12.75">
      <c r="A182" s="219">
        <v>174</v>
      </c>
      <c r="B182" s="82" t="s">
        <v>320</v>
      </c>
      <c r="C182" s="54">
        <f t="shared" si="31"/>
        <v>0</v>
      </c>
      <c r="D182" s="146">
        <f t="shared" si="31"/>
        <v>0</v>
      </c>
      <c r="E182" s="146"/>
      <c r="F182" s="147"/>
      <c r="G182" s="148">
        <f t="shared" si="29"/>
        <v>0</v>
      </c>
      <c r="H182" s="146"/>
      <c r="I182" s="152"/>
      <c r="J182" s="150"/>
      <c r="K182" s="155"/>
      <c r="L182" s="146"/>
      <c r="M182" s="152"/>
      <c r="N182" s="150"/>
      <c r="O182" s="155"/>
      <c r="P182" s="146"/>
      <c r="Q182" s="152"/>
      <c r="R182" s="150"/>
      <c r="S182" s="155"/>
      <c r="T182" s="146"/>
      <c r="U182" s="152"/>
      <c r="V182" s="150"/>
    </row>
    <row r="183" spans="1:22" ht="12.75">
      <c r="A183" s="219">
        <v>175</v>
      </c>
      <c r="B183" s="82" t="s">
        <v>321</v>
      </c>
      <c r="C183" s="54">
        <f t="shared" si="31"/>
        <v>0</v>
      </c>
      <c r="D183" s="146">
        <f t="shared" si="31"/>
        <v>0</v>
      </c>
      <c r="E183" s="146"/>
      <c r="F183" s="147"/>
      <c r="G183" s="155">
        <f t="shared" si="29"/>
        <v>0</v>
      </c>
      <c r="H183" s="146"/>
      <c r="I183" s="152"/>
      <c r="J183" s="150"/>
      <c r="K183" s="155"/>
      <c r="L183" s="146"/>
      <c r="M183" s="152"/>
      <c r="N183" s="150"/>
      <c r="O183" s="155"/>
      <c r="P183" s="146"/>
      <c r="Q183" s="152"/>
      <c r="R183" s="150"/>
      <c r="S183" s="155"/>
      <c r="T183" s="146"/>
      <c r="U183" s="152"/>
      <c r="V183" s="150"/>
    </row>
    <row r="184" spans="1:22" ht="12.75">
      <c r="A184" s="219">
        <v>176</v>
      </c>
      <c r="B184" s="82" t="s">
        <v>322</v>
      </c>
      <c r="C184" s="54">
        <f t="shared" si="31"/>
        <v>0</v>
      </c>
      <c r="D184" s="146">
        <f t="shared" si="31"/>
        <v>0</v>
      </c>
      <c r="E184" s="146"/>
      <c r="F184" s="147"/>
      <c r="G184" s="155">
        <f t="shared" si="29"/>
        <v>0</v>
      </c>
      <c r="H184" s="146"/>
      <c r="I184" s="152"/>
      <c r="J184" s="150"/>
      <c r="K184" s="155"/>
      <c r="L184" s="146"/>
      <c r="M184" s="152"/>
      <c r="N184" s="150"/>
      <c r="O184" s="155"/>
      <c r="P184" s="146"/>
      <c r="Q184" s="152"/>
      <c r="R184" s="150"/>
      <c r="S184" s="155"/>
      <c r="T184" s="146"/>
      <c r="U184" s="152"/>
      <c r="V184" s="150"/>
    </row>
    <row r="185" spans="1:22" ht="12.75">
      <c r="A185" s="219">
        <v>177</v>
      </c>
      <c r="B185" s="62" t="s">
        <v>251</v>
      </c>
      <c r="C185" s="67">
        <f t="shared" si="31"/>
        <v>0</v>
      </c>
      <c r="D185" s="65">
        <f>H185</f>
        <v>0</v>
      </c>
      <c r="E185" s="65"/>
      <c r="F185" s="66"/>
      <c r="G185" s="77">
        <f>G186</f>
        <v>0</v>
      </c>
      <c r="H185" s="65">
        <f>H186</f>
        <v>0</v>
      </c>
      <c r="I185" s="146"/>
      <c r="J185" s="150"/>
      <c r="K185" s="155"/>
      <c r="L185" s="146"/>
      <c r="M185" s="146"/>
      <c r="N185" s="150"/>
      <c r="O185" s="155"/>
      <c r="P185" s="146"/>
      <c r="Q185" s="146"/>
      <c r="R185" s="150"/>
      <c r="S185" s="155"/>
      <c r="T185" s="146"/>
      <c r="U185" s="146"/>
      <c r="V185" s="150"/>
    </row>
    <row r="186" spans="1:22" ht="12.75">
      <c r="A186" s="219">
        <f t="shared" si="26"/>
        <v>178</v>
      </c>
      <c r="B186" s="82" t="s">
        <v>323</v>
      </c>
      <c r="C186" s="54">
        <f t="shared" si="31"/>
        <v>0</v>
      </c>
      <c r="D186" s="146">
        <f t="shared" si="31"/>
        <v>0</v>
      </c>
      <c r="E186" s="146"/>
      <c r="F186" s="147"/>
      <c r="G186" s="155">
        <f t="shared" si="29"/>
        <v>0</v>
      </c>
      <c r="H186" s="146"/>
      <c r="I186" s="146"/>
      <c r="J186" s="150"/>
      <c r="K186" s="155"/>
      <c r="L186" s="146"/>
      <c r="M186" s="146"/>
      <c r="N186" s="150"/>
      <c r="O186" s="155"/>
      <c r="P186" s="146"/>
      <c r="Q186" s="146"/>
      <c r="R186" s="150"/>
      <c r="S186" s="155"/>
      <c r="T186" s="146"/>
      <c r="U186" s="146"/>
      <c r="V186" s="150"/>
    </row>
    <row r="187" spans="1:22" ht="12.75">
      <c r="A187" s="219">
        <v>179</v>
      </c>
      <c r="B187" s="62" t="s">
        <v>81</v>
      </c>
      <c r="C187" s="67">
        <f t="shared" si="31"/>
        <v>0</v>
      </c>
      <c r="D187" s="65">
        <f t="shared" si="31"/>
        <v>0</v>
      </c>
      <c r="E187" s="65">
        <f t="shared" si="31"/>
        <v>0</v>
      </c>
      <c r="F187" s="66"/>
      <c r="G187" s="67">
        <f t="shared" si="29"/>
        <v>0</v>
      </c>
      <c r="H187" s="65"/>
      <c r="I187" s="65"/>
      <c r="J187" s="72"/>
      <c r="K187" s="67"/>
      <c r="L187" s="146"/>
      <c r="M187" s="146"/>
      <c r="N187" s="145"/>
      <c r="O187" s="148"/>
      <c r="P187" s="146"/>
      <c r="Q187" s="146"/>
      <c r="R187" s="145"/>
      <c r="S187" s="67">
        <f>T187+V187</f>
        <v>0</v>
      </c>
      <c r="T187" s="65"/>
      <c r="U187" s="65"/>
      <c r="V187" s="68"/>
    </row>
    <row r="188" spans="1:22" ht="12.75">
      <c r="A188" s="219">
        <f t="shared" si="26"/>
        <v>180</v>
      </c>
      <c r="B188" s="62" t="s">
        <v>82</v>
      </c>
      <c r="C188" s="67">
        <f t="shared" si="31"/>
        <v>0</v>
      </c>
      <c r="D188" s="65">
        <f t="shared" si="31"/>
        <v>0</v>
      </c>
      <c r="E188" s="65">
        <f t="shared" si="31"/>
        <v>0</v>
      </c>
      <c r="F188" s="66"/>
      <c r="G188" s="67">
        <f t="shared" si="29"/>
        <v>0</v>
      </c>
      <c r="H188" s="65"/>
      <c r="I188" s="65"/>
      <c r="J188" s="72"/>
      <c r="K188" s="67"/>
      <c r="L188" s="146"/>
      <c r="M188" s="146"/>
      <c r="N188" s="145"/>
      <c r="O188" s="148"/>
      <c r="P188" s="146"/>
      <c r="Q188" s="146"/>
      <c r="R188" s="145"/>
      <c r="S188" s="67"/>
      <c r="T188" s="65"/>
      <c r="U188" s="65"/>
      <c r="V188" s="68"/>
    </row>
    <row r="189" spans="1:22" ht="12.75">
      <c r="A189" s="219">
        <f t="shared" si="26"/>
        <v>181</v>
      </c>
      <c r="B189" s="62" t="s">
        <v>83</v>
      </c>
      <c r="C189" s="67">
        <f t="shared" si="31"/>
        <v>0</v>
      </c>
      <c r="D189" s="65">
        <f t="shared" si="31"/>
        <v>0</v>
      </c>
      <c r="E189" s="65">
        <f t="shared" si="31"/>
        <v>0</v>
      </c>
      <c r="F189" s="66"/>
      <c r="G189" s="67">
        <f t="shared" si="29"/>
        <v>0</v>
      </c>
      <c r="H189" s="65"/>
      <c r="I189" s="65"/>
      <c r="J189" s="68"/>
      <c r="K189" s="67"/>
      <c r="L189" s="146"/>
      <c r="M189" s="146"/>
      <c r="N189" s="145"/>
      <c r="O189" s="148"/>
      <c r="P189" s="146"/>
      <c r="Q189" s="146"/>
      <c r="R189" s="145"/>
      <c r="S189" s="67">
        <f>T189+V189</f>
        <v>0</v>
      </c>
      <c r="T189" s="65"/>
      <c r="U189" s="65"/>
      <c r="V189" s="68"/>
    </row>
    <row r="190" spans="1:22" ht="12.75">
      <c r="A190" s="219">
        <f t="shared" si="26"/>
        <v>182</v>
      </c>
      <c r="B190" s="62" t="s">
        <v>84</v>
      </c>
      <c r="C190" s="67">
        <f t="shared" si="31"/>
        <v>0</v>
      </c>
      <c r="D190" s="65">
        <f t="shared" si="31"/>
        <v>0</v>
      </c>
      <c r="E190" s="65">
        <f t="shared" si="31"/>
        <v>0</v>
      </c>
      <c r="F190" s="66"/>
      <c r="G190" s="67">
        <f t="shared" si="29"/>
        <v>0</v>
      </c>
      <c r="H190" s="65"/>
      <c r="I190" s="65"/>
      <c r="J190" s="68"/>
      <c r="K190" s="67"/>
      <c r="L190" s="146"/>
      <c r="M190" s="146"/>
      <c r="N190" s="145"/>
      <c r="O190" s="148"/>
      <c r="P190" s="146"/>
      <c r="Q190" s="146"/>
      <c r="R190" s="145"/>
      <c r="S190" s="67"/>
      <c r="T190" s="65"/>
      <c r="U190" s="65"/>
      <c r="V190" s="68"/>
    </row>
    <row r="191" spans="1:22" ht="12.75">
      <c r="A191" s="219">
        <f t="shared" si="26"/>
        <v>183</v>
      </c>
      <c r="B191" s="62" t="s">
        <v>85</v>
      </c>
      <c r="C191" s="67">
        <f t="shared" si="31"/>
        <v>0</v>
      </c>
      <c r="D191" s="65">
        <f t="shared" si="31"/>
        <v>0</v>
      </c>
      <c r="E191" s="65">
        <f t="shared" si="31"/>
        <v>0</v>
      </c>
      <c r="F191" s="66"/>
      <c r="G191" s="67">
        <f t="shared" si="29"/>
        <v>0</v>
      </c>
      <c r="H191" s="65"/>
      <c r="I191" s="65"/>
      <c r="J191" s="68"/>
      <c r="K191" s="67"/>
      <c r="L191" s="146"/>
      <c r="M191" s="146"/>
      <c r="N191" s="145"/>
      <c r="O191" s="148"/>
      <c r="P191" s="146"/>
      <c r="Q191" s="146"/>
      <c r="R191" s="145"/>
      <c r="S191" s="67"/>
      <c r="T191" s="65"/>
      <c r="U191" s="65"/>
      <c r="V191" s="68"/>
    </row>
    <row r="192" spans="1:22" ht="12.75">
      <c r="A192" s="219">
        <f t="shared" si="26"/>
        <v>184</v>
      </c>
      <c r="B192" s="62" t="s">
        <v>86</v>
      </c>
      <c r="C192" s="67">
        <f t="shared" si="31"/>
        <v>0</v>
      </c>
      <c r="D192" s="65">
        <f t="shared" si="31"/>
        <v>0</v>
      </c>
      <c r="E192" s="65">
        <f t="shared" si="31"/>
        <v>0</v>
      </c>
      <c r="F192" s="66"/>
      <c r="G192" s="67">
        <f t="shared" si="29"/>
        <v>0</v>
      </c>
      <c r="H192" s="65"/>
      <c r="I192" s="65"/>
      <c r="J192" s="68"/>
      <c r="K192" s="67"/>
      <c r="L192" s="146"/>
      <c r="M192" s="146"/>
      <c r="N192" s="145"/>
      <c r="O192" s="148"/>
      <c r="P192" s="146"/>
      <c r="Q192" s="146"/>
      <c r="R192" s="145"/>
      <c r="S192" s="67"/>
      <c r="T192" s="65"/>
      <c r="U192" s="65"/>
      <c r="V192" s="68"/>
    </row>
    <row r="193" spans="1:22" ht="12.75">
      <c r="A193" s="219">
        <f t="shared" si="26"/>
        <v>185</v>
      </c>
      <c r="B193" s="62" t="s">
        <v>87</v>
      </c>
      <c r="C193" s="67">
        <f t="shared" si="31"/>
        <v>0</v>
      </c>
      <c r="D193" s="65">
        <f t="shared" si="31"/>
        <v>0</v>
      </c>
      <c r="E193" s="65">
        <f t="shared" si="31"/>
        <v>0</v>
      </c>
      <c r="F193" s="66"/>
      <c r="G193" s="67">
        <f t="shared" si="29"/>
        <v>0</v>
      </c>
      <c r="H193" s="65"/>
      <c r="I193" s="65"/>
      <c r="J193" s="68"/>
      <c r="K193" s="67"/>
      <c r="L193" s="146"/>
      <c r="M193" s="146"/>
      <c r="N193" s="145"/>
      <c r="O193" s="148"/>
      <c r="P193" s="146"/>
      <c r="Q193" s="146"/>
      <c r="R193" s="145"/>
      <c r="S193" s="67">
        <f>T193+V193</f>
        <v>0</v>
      </c>
      <c r="T193" s="65"/>
      <c r="U193" s="65"/>
      <c r="V193" s="68"/>
    </row>
    <row r="194" spans="1:22" ht="12.75">
      <c r="A194" s="219">
        <f t="shared" si="26"/>
        <v>186</v>
      </c>
      <c r="B194" s="62" t="s">
        <v>88</v>
      </c>
      <c r="C194" s="67">
        <f t="shared" si="31"/>
        <v>0</v>
      </c>
      <c r="D194" s="65">
        <f t="shared" si="31"/>
        <v>0</v>
      </c>
      <c r="E194" s="65">
        <f t="shared" si="31"/>
        <v>0</v>
      </c>
      <c r="F194" s="66"/>
      <c r="G194" s="67">
        <f t="shared" si="29"/>
        <v>0</v>
      </c>
      <c r="H194" s="65"/>
      <c r="I194" s="65"/>
      <c r="J194" s="68"/>
      <c r="K194" s="67"/>
      <c r="L194" s="146"/>
      <c r="M194" s="146"/>
      <c r="N194" s="145"/>
      <c r="O194" s="148"/>
      <c r="P194" s="146"/>
      <c r="Q194" s="146"/>
      <c r="R194" s="145"/>
      <c r="S194" s="67"/>
      <c r="T194" s="65"/>
      <c r="U194" s="65"/>
      <c r="V194" s="68"/>
    </row>
    <row r="195" spans="1:22" ht="12.75">
      <c r="A195" s="219">
        <f t="shared" si="26"/>
        <v>187</v>
      </c>
      <c r="B195" s="62" t="s">
        <v>101</v>
      </c>
      <c r="C195" s="67">
        <f t="shared" si="31"/>
        <v>0</v>
      </c>
      <c r="D195" s="65">
        <f t="shared" si="31"/>
        <v>0</v>
      </c>
      <c r="E195" s="65">
        <f t="shared" si="31"/>
        <v>0</v>
      </c>
      <c r="F195" s="66"/>
      <c r="G195" s="67">
        <f t="shared" si="29"/>
        <v>0</v>
      </c>
      <c r="H195" s="65"/>
      <c r="I195" s="65"/>
      <c r="J195" s="68"/>
      <c r="K195" s="67"/>
      <c r="L195" s="146"/>
      <c r="M195" s="146"/>
      <c r="N195" s="145"/>
      <c r="O195" s="148"/>
      <c r="P195" s="146"/>
      <c r="Q195" s="146"/>
      <c r="R195" s="145"/>
      <c r="S195" s="67"/>
      <c r="T195" s="65"/>
      <c r="U195" s="65"/>
      <c r="V195" s="68"/>
    </row>
    <row r="196" spans="1:22" ht="13.5" thickBot="1">
      <c r="A196" s="221">
        <f t="shared" si="26"/>
        <v>188</v>
      </c>
      <c r="B196" s="62" t="s">
        <v>89</v>
      </c>
      <c r="C196" s="67">
        <f t="shared" si="31"/>
        <v>0</v>
      </c>
      <c r="D196" s="65">
        <f t="shared" si="31"/>
        <v>0</v>
      </c>
      <c r="E196" s="65">
        <f>I196+M196+Q196+U196</f>
        <v>0</v>
      </c>
      <c r="F196" s="66"/>
      <c r="G196" s="103">
        <f t="shared" si="29"/>
        <v>0</v>
      </c>
      <c r="H196" s="101"/>
      <c r="I196" s="101"/>
      <c r="J196" s="107"/>
      <c r="K196" s="67"/>
      <c r="L196" s="146"/>
      <c r="M196" s="146"/>
      <c r="N196" s="145"/>
      <c r="O196" s="148"/>
      <c r="P196" s="146"/>
      <c r="Q196" s="146"/>
      <c r="R196" s="145"/>
      <c r="S196" s="103">
        <f>T196+V196</f>
        <v>0</v>
      </c>
      <c r="T196" s="101"/>
      <c r="U196" s="101"/>
      <c r="V196" s="107"/>
    </row>
    <row r="197" spans="1:22" ht="45.75" thickBot="1">
      <c r="A197" s="123">
        <v>189</v>
      </c>
      <c r="B197" s="124" t="s">
        <v>324</v>
      </c>
      <c r="C197" s="125">
        <f t="shared" si="31"/>
        <v>0</v>
      </c>
      <c r="D197" s="111">
        <f t="shared" si="31"/>
        <v>0</v>
      </c>
      <c r="E197" s="111"/>
      <c r="F197" s="117"/>
      <c r="G197" s="125">
        <f>G198+G200+G203+G206</f>
        <v>0</v>
      </c>
      <c r="H197" s="111">
        <f>H198+H200+H203+H206</f>
        <v>0</v>
      </c>
      <c r="I197" s="111"/>
      <c r="J197" s="117"/>
      <c r="K197" s="126">
        <f>K201</f>
        <v>0</v>
      </c>
      <c r="L197" s="111">
        <f>L201</f>
        <v>0</v>
      </c>
      <c r="M197" s="111"/>
      <c r="N197" s="117"/>
      <c r="O197" s="125"/>
      <c r="P197" s="111"/>
      <c r="Q197" s="111"/>
      <c r="R197" s="117"/>
      <c r="S197" s="111"/>
      <c r="T197" s="111"/>
      <c r="U197" s="111"/>
      <c r="V197" s="117"/>
    </row>
    <row r="198" spans="1:22" ht="12.75">
      <c r="A198" s="128">
        <v>190</v>
      </c>
      <c r="B198" s="142" t="s">
        <v>248</v>
      </c>
      <c r="C198" s="137">
        <f t="shared" si="31"/>
        <v>0</v>
      </c>
      <c r="D198" s="135">
        <f t="shared" si="31"/>
        <v>0</v>
      </c>
      <c r="E198" s="135"/>
      <c r="F198" s="138"/>
      <c r="G198" s="139">
        <f>G199</f>
        <v>0</v>
      </c>
      <c r="H198" s="135">
        <f>H199</f>
        <v>0</v>
      </c>
      <c r="I198" s="169"/>
      <c r="J198" s="161"/>
      <c r="K198" s="222"/>
      <c r="L198" s="169"/>
      <c r="M198" s="169"/>
      <c r="N198" s="223"/>
      <c r="O198" s="222"/>
      <c r="P198" s="169"/>
      <c r="Q198" s="169"/>
      <c r="R198" s="223"/>
      <c r="S198" s="222"/>
      <c r="T198" s="169"/>
      <c r="U198" s="169"/>
      <c r="V198" s="223"/>
    </row>
    <row r="199" spans="1:22" ht="12.75">
      <c r="A199" s="143">
        <f t="shared" si="26"/>
        <v>191</v>
      </c>
      <c r="B199" s="82" t="s">
        <v>325</v>
      </c>
      <c r="C199" s="54">
        <f t="shared" si="31"/>
        <v>0</v>
      </c>
      <c r="D199" s="146">
        <f t="shared" si="31"/>
        <v>0</v>
      </c>
      <c r="E199" s="146"/>
      <c r="F199" s="145"/>
      <c r="G199" s="152">
        <f t="shared" si="29"/>
        <v>0</v>
      </c>
      <c r="H199" s="147"/>
      <c r="I199" s="146"/>
      <c r="J199" s="147"/>
      <c r="K199" s="148"/>
      <c r="L199" s="146"/>
      <c r="M199" s="146"/>
      <c r="N199" s="145"/>
      <c r="O199" s="148"/>
      <c r="P199" s="146"/>
      <c r="Q199" s="146"/>
      <c r="R199" s="145"/>
      <c r="S199" s="148"/>
      <c r="T199" s="146"/>
      <c r="U199" s="146"/>
      <c r="V199" s="145"/>
    </row>
    <row r="200" spans="1:22" ht="12.75">
      <c r="A200" s="143">
        <f t="shared" si="26"/>
        <v>192</v>
      </c>
      <c r="B200" s="62" t="s">
        <v>326</v>
      </c>
      <c r="C200" s="67">
        <f t="shared" si="31"/>
        <v>0</v>
      </c>
      <c r="D200" s="65">
        <f t="shared" si="31"/>
        <v>0</v>
      </c>
      <c r="E200" s="65"/>
      <c r="F200" s="68"/>
      <c r="G200" s="149">
        <f>G202</f>
        <v>0</v>
      </c>
      <c r="H200" s="65">
        <f>H202</f>
        <v>0</v>
      </c>
      <c r="I200" s="146"/>
      <c r="J200" s="147"/>
      <c r="K200" s="77">
        <f>K201</f>
        <v>0</v>
      </c>
      <c r="L200" s="65">
        <f>L201</f>
        <v>0</v>
      </c>
      <c r="M200" s="146"/>
      <c r="N200" s="145"/>
      <c r="O200" s="148"/>
      <c r="P200" s="146"/>
      <c r="Q200" s="146"/>
      <c r="R200" s="145"/>
      <c r="S200" s="148"/>
      <c r="T200" s="146"/>
      <c r="U200" s="146"/>
      <c r="V200" s="145"/>
    </row>
    <row r="201" spans="1:22" ht="12.75">
      <c r="A201" s="143">
        <f t="shared" si="26"/>
        <v>193</v>
      </c>
      <c r="B201" s="82" t="s">
        <v>327</v>
      </c>
      <c r="C201" s="54">
        <f t="shared" si="31"/>
        <v>0</v>
      </c>
      <c r="D201" s="60">
        <f t="shared" si="31"/>
        <v>0</v>
      </c>
      <c r="E201" s="65"/>
      <c r="F201" s="68"/>
      <c r="G201" s="63"/>
      <c r="H201" s="149"/>
      <c r="I201" s="146"/>
      <c r="J201" s="147"/>
      <c r="K201" s="148">
        <f>L201+N201</f>
        <v>0</v>
      </c>
      <c r="L201" s="146"/>
      <c r="M201" s="146"/>
      <c r="N201" s="145"/>
      <c r="O201" s="148"/>
      <c r="P201" s="146"/>
      <c r="Q201" s="146"/>
      <c r="R201" s="145"/>
      <c r="S201" s="148"/>
      <c r="T201" s="146"/>
      <c r="U201" s="146"/>
      <c r="V201" s="145"/>
    </row>
    <row r="202" spans="1:22" ht="12.75">
      <c r="A202" s="143">
        <f t="shared" si="26"/>
        <v>194</v>
      </c>
      <c r="B202" s="82" t="s">
        <v>328</v>
      </c>
      <c r="C202" s="54">
        <f t="shared" si="31"/>
        <v>0</v>
      </c>
      <c r="D202" s="146">
        <f t="shared" si="31"/>
        <v>0</v>
      </c>
      <c r="E202" s="146"/>
      <c r="F202" s="145"/>
      <c r="G202" s="152">
        <f t="shared" si="29"/>
        <v>0</v>
      </c>
      <c r="H202" s="147"/>
      <c r="I202" s="146"/>
      <c r="J202" s="147"/>
      <c r="K202" s="148"/>
      <c r="L202" s="146"/>
      <c r="M202" s="146"/>
      <c r="N202" s="145"/>
      <c r="O202" s="148"/>
      <c r="P202" s="146"/>
      <c r="Q202" s="146"/>
      <c r="R202" s="145"/>
      <c r="S202" s="148"/>
      <c r="T202" s="146"/>
      <c r="U202" s="146"/>
      <c r="V202" s="145"/>
    </row>
    <row r="203" spans="1:22" ht="12.75">
      <c r="A203" s="143">
        <v>195</v>
      </c>
      <c r="B203" s="62" t="s">
        <v>251</v>
      </c>
      <c r="C203" s="67">
        <f t="shared" si="31"/>
        <v>0</v>
      </c>
      <c r="D203" s="65">
        <f t="shared" si="31"/>
        <v>0</v>
      </c>
      <c r="E203" s="65"/>
      <c r="F203" s="68"/>
      <c r="G203" s="149">
        <f t="shared" si="29"/>
        <v>0</v>
      </c>
      <c r="H203" s="65">
        <f>H204+H205</f>
        <v>0</v>
      </c>
      <c r="I203" s="146"/>
      <c r="J203" s="147"/>
      <c r="K203" s="148"/>
      <c r="L203" s="146"/>
      <c r="M203" s="146"/>
      <c r="N203" s="145"/>
      <c r="O203" s="148"/>
      <c r="P203" s="146"/>
      <c r="Q203" s="146"/>
      <c r="R203" s="145"/>
      <c r="S203" s="77"/>
      <c r="T203" s="65"/>
      <c r="U203" s="146"/>
      <c r="V203" s="145"/>
    </row>
    <row r="204" spans="1:22" ht="25.5">
      <c r="A204" s="143">
        <f t="shared" si="26"/>
        <v>196</v>
      </c>
      <c r="B204" s="156" t="s">
        <v>329</v>
      </c>
      <c r="C204" s="54">
        <f t="shared" si="31"/>
        <v>0</v>
      </c>
      <c r="D204" s="60">
        <f t="shared" si="31"/>
        <v>0</v>
      </c>
      <c r="E204" s="92"/>
      <c r="F204" s="93"/>
      <c r="G204" s="52">
        <f t="shared" si="29"/>
        <v>0</v>
      </c>
      <c r="H204" s="224"/>
      <c r="I204" s="193"/>
      <c r="J204" s="212"/>
      <c r="K204" s="192"/>
      <c r="L204" s="193"/>
      <c r="M204" s="193"/>
      <c r="N204" s="194"/>
      <c r="O204" s="192"/>
      <c r="P204" s="193"/>
      <c r="Q204" s="193"/>
      <c r="R204" s="194"/>
      <c r="S204" s="192"/>
      <c r="T204" s="193"/>
      <c r="U204" s="193"/>
      <c r="V204" s="194"/>
    </row>
    <row r="205" spans="1:22" ht="12.75">
      <c r="A205" s="143">
        <f t="shared" si="26"/>
        <v>197</v>
      </c>
      <c r="B205" s="62" t="s">
        <v>330</v>
      </c>
      <c r="C205" s="54">
        <f t="shared" si="31"/>
        <v>0</v>
      </c>
      <c r="D205" s="60">
        <f t="shared" si="31"/>
        <v>0</v>
      </c>
      <c r="E205" s="86"/>
      <c r="F205" s="89"/>
      <c r="G205" s="152">
        <f t="shared" si="29"/>
        <v>0</v>
      </c>
      <c r="H205" s="92"/>
      <c r="I205" s="193"/>
      <c r="J205" s="212"/>
      <c r="K205" s="192"/>
      <c r="L205" s="193"/>
      <c r="M205" s="193"/>
      <c r="N205" s="194"/>
      <c r="O205" s="192"/>
      <c r="P205" s="193"/>
      <c r="Q205" s="193"/>
      <c r="R205" s="194"/>
      <c r="S205" s="60"/>
      <c r="T205" s="193"/>
      <c r="U205" s="193"/>
      <c r="V205" s="194"/>
    </row>
    <row r="206" spans="1:22" ht="12.75">
      <c r="A206" s="143">
        <v>198</v>
      </c>
      <c r="B206" s="62" t="s">
        <v>119</v>
      </c>
      <c r="C206" s="67">
        <f t="shared" si="31"/>
        <v>0</v>
      </c>
      <c r="D206" s="65">
        <f t="shared" si="31"/>
        <v>0</v>
      </c>
      <c r="E206" s="86"/>
      <c r="F206" s="89"/>
      <c r="G206" s="63">
        <f t="shared" si="29"/>
        <v>0</v>
      </c>
      <c r="H206" s="86">
        <f>H207</f>
        <v>0</v>
      </c>
      <c r="I206" s="193"/>
      <c r="J206" s="225"/>
      <c r="K206" s="226"/>
      <c r="L206" s="193"/>
      <c r="M206" s="193"/>
      <c r="N206" s="227"/>
      <c r="O206" s="192"/>
      <c r="P206" s="193"/>
      <c r="Q206" s="193"/>
      <c r="R206" s="227"/>
      <c r="S206" s="226"/>
      <c r="T206" s="193"/>
      <c r="U206" s="193"/>
      <c r="V206" s="227"/>
    </row>
    <row r="207" spans="1:22" ht="13.5" thickBot="1">
      <c r="A207" s="172">
        <v>199</v>
      </c>
      <c r="B207" s="188" t="s">
        <v>331</v>
      </c>
      <c r="C207" s="91">
        <f t="shared" si="31"/>
        <v>0</v>
      </c>
      <c r="D207" s="92">
        <f t="shared" si="31"/>
        <v>0</v>
      </c>
      <c r="E207" s="86"/>
      <c r="F207" s="89"/>
      <c r="G207" s="211">
        <f t="shared" si="29"/>
        <v>0</v>
      </c>
      <c r="H207" s="92"/>
      <c r="I207" s="193"/>
      <c r="J207" s="225"/>
      <c r="K207" s="226"/>
      <c r="L207" s="193"/>
      <c r="M207" s="193"/>
      <c r="N207" s="227"/>
      <c r="O207" s="192"/>
      <c r="P207" s="193"/>
      <c r="Q207" s="193"/>
      <c r="R207" s="227"/>
      <c r="S207" s="226"/>
      <c r="T207" s="193"/>
      <c r="U207" s="193"/>
      <c r="V207" s="227"/>
    </row>
    <row r="208" spans="1:22" ht="13.5" thickBot="1">
      <c r="A208" s="123">
        <v>200</v>
      </c>
      <c r="B208" s="228" t="s">
        <v>332</v>
      </c>
      <c r="C208" s="178">
        <f t="shared" si="31"/>
        <v>12693.383999999998</v>
      </c>
      <c r="D208" s="179">
        <f t="shared" si="31"/>
        <v>12681.564999999999</v>
      </c>
      <c r="E208" s="111">
        <f>I208+M208+Q208+U208</f>
        <v>8236.387999999997</v>
      </c>
      <c r="F208" s="113">
        <f>J208+N208+R208+V208</f>
        <v>11.819</v>
      </c>
      <c r="G208" s="179">
        <f>G9+G44+G99+G140+G175+G197</f>
        <v>5817.796</v>
      </c>
      <c r="H208" s="179">
        <f>H9+H44+H99+H140+H175+H197</f>
        <v>5807.977000000001</v>
      </c>
      <c r="I208" s="111">
        <f>I9+I44+I99+I140+I175+I197</f>
        <v>3611.0589999999993</v>
      </c>
      <c r="J208" s="179">
        <f>J9+J44+J99+J140+J175+J197</f>
        <v>9.819</v>
      </c>
      <c r="K208" s="116">
        <f>K9+K44+K99+K140+K175+K197</f>
        <v>239.86199999999997</v>
      </c>
      <c r="L208" s="111">
        <f>L9+L44+L140+L175+L197</f>
        <v>239.86199999999997</v>
      </c>
      <c r="M208" s="111">
        <f>M9+M44+M140+M175+M197</f>
        <v>82.593</v>
      </c>
      <c r="N208" s="127">
        <f>N9+N44+N99+N140+N175+N197</f>
        <v>0</v>
      </c>
      <c r="O208" s="125">
        <f>O9+O44+O99+O140+O175+O197</f>
        <v>6048.399999999998</v>
      </c>
      <c r="P208" s="111">
        <f>P9+P44+P99+P140+P175+P197</f>
        <v>6048.399999999998</v>
      </c>
      <c r="Q208" s="111">
        <f>Q9+Q44+Q99+Q140+Q175+Q197</f>
        <v>4518.932999999998</v>
      </c>
      <c r="R208" s="111"/>
      <c r="S208" s="118">
        <f>S9+S44+S99+S140+S175+S197</f>
        <v>587.326</v>
      </c>
      <c r="T208" s="179">
        <f>T9+T44+T99+T140+T175+T197</f>
        <v>585.326</v>
      </c>
      <c r="U208" s="179">
        <f>U9+U44+U99+U140+U175+U197</f>
        <v>23.803000000000004</v>
      </c>
      <c r="V208" s="117">
        <f>V9+V20+SUM(V34:V43)+V44+V99+V140+V175+V197</f>
        <v>2</v>
      </c>
    </row>
    <row r="211" ht="12.75">
      <c r="B211" s="13" t="s">
        <v>231</v>
      </c>
    </row>
    <row r="212" ht="12.75">
      <c r="B212" s="13" t="s">
        <v>340</v>
      </c>
    </row>
    <row r="213" ht="12.75">
      <c r="B213" s="119" t="s">
        <v>335</v>
      </c>
    </row>
    <row r="214" ht="12.75">
      <c r="B214" s="13" t="s">
        <v>232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Z238"/>
  <sheetViews>
    <sheetView tabSelected="1" zoomScalePageLayoutView="0" workbookViewId="0" topLeftCell="A1">
      <pane xSplit="2" ySplit="9" topLeftCell="C21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32" sqref="I232"/>
    </sheetView>
  </sheetViews>
  <sheetFormatPr defaultColWidth="9.140625" defaultRowHeight="12.75"/>
  <cols>
    <col min="1" max="1" width="4.140625" style="0" customWidth="1"/>
    <col min="2" max="2" width="44.003906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0.140625" style="0" customWidth="1"/>
    <col min="10" max="10" width="8.7109375" style="0" customWidth="1"/>
    <col min="14" max="14" width="8.421875" style="0" customWidth="1"/>
    <col min="18" max="18" width="7.8515625" style="0" customWidth="1"/>
    <col min="22" max="22" width="7.7109375" style="0" customWidth="1"/>
    <col min="24" max="24" width="8.28125" style="0" customWidth="1"/>
    <col min="25" max="25" width="8.421875" style="0" customWidth="1"/>
  </cols>
  <sheetData>
    <row r="3" spans="1:23" ht="12.7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4" t="s">
        <v>98</v>
      </c>
      <c r="S3" s="245"/>
      <c r="T3" s="245"/>
      <c r="U3" s="245"/>
      <c r="V3" s="245"/>
      <c r="W3" s="245"/>
    </row>
    <row r="4" spans="1:23" ht="12.75">
      <c r="A4" s="245"/>
      <c r="B4" s="245"/>
      <c r="C4" s="559" t="s">
        <v>380</v>
      </c>
      <c r="D4" s="559"/>
      <c r="E4" s="559"/>
      <c r="F4" s="559"/>
      <c r="G4" s="559"/>
      <c r="H4" s="559"/>
      <c r="I4" s="559"/>
      <c r="J4" s="559"/>
      <c r="K4" s="245"/>
      <c r="L4" s="245"/>
      <c r="M4" s="245"/>
      <c r="N4" s="245"/>
      <c r="O4" s="245"/>
      <c r="P4" s="244"/>
      <c r="Q4" s="245"/>
      <c r="R4" s="244" t="s">
        <v>396</v>
      </c>
      <c r="S4" s="242"/>
      <c r="T4" s="242"/>
      <c r="U4" s="243"/>
      <c r="V4" s="243"/>
      <c r="W4" s="245"/>
    </row>
    <row r="5" spans="1:23" ht="12.75">
      <c r="A5" s="245"/>
      <c r="B5" s="246"/>
      <c r="C5" s="559" t="s">
        <v>476</v>
      </c>
      <c r="D5" s="559"/>
      <c r="E5" s="559"/>
      <c r="F5" s="559"/>
      <c r="G5" s="559"/>
      <c r="H5" s="559"/>
      <c r="I5" s="559"/>
      <c r="J5" s="245"/>
      <c r="K5" s="245"/>
      <c r="L5" s="245"/>
      <c r="M5" s="245"/>
      <c r="N5" s="245"/>
      <c r="O5" s="245"/>
      <c r="P5" s="244"/>
      <c r="Q5" s="242"/>
      <c r="R5" s="244" t="s">
        <v>400</v>
      </c>
      <c r="S5" s="245"/>
      <c r="T5" s="245"/>
      <c r="U5" s="245"/>
      <c r="V5" s="245"/>
      <c r="W5" s="245"/>
    </row>
    <row r="6" spans="1:23" ht="13.5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4"/>
      <c r="Q6" s="245"/>
      <c r="R6" s="245"/>
      <c r="S6" s="245"/>
      <c r="T6" s="247" t="s">
        <v>235</v>
      </c>
      <c r="U6" s="245"/>
      <c r="V6" s="245"/>
      <c r="W6" s="245"/>
    </row>
    <row r="7" spans="1:26" ht="12.75" customHeight="1">
      <c r="A7" s="562" t="s">
        <v>397</v>
      </c>
      <c r="B7" s="565" t="s">
        <v>138</v>
      </c>
      <c r="C7" s="568" t="s">
        <v>139</v>
      </c>
      <c r="D7" s="549" t="s">
        <v>140</v>
      </c>
      <c r="E7" s="550"/>
      <c r="F7" s="558"/>
      <c r="G7" s="568" t="s">
        <v>141</v>
      </c>
      <c r="H7" s="549" t="s">
        <v>140</v>
      </c>
      <c r="I7" s="550"/>
      <c r="J7" s="550"/>
      <c r="K7" s="546" t="s">
        <v>338</v>
      </c>
      <c r="L7" s="549" t="s">
        <v>140</v>
      </c>
      <c r="M7" s="550"/>
      <c r="N7" s="558"/>
      <c r="O7" s="546" t="s">
        <v>142</v>
      </c>
      <c r="P7" s="549" t="s">
        <v>140</v>
      </c>
      <c r="Q7" s="550"/>
      <c r="R7" s="558"/>
      <c r="S7" s="546" t="s">
        <v>143</v>
      </c>
      <c r="T7" s="549" t="s">
        <v>140</v>
      </c>
      <c r="U7" s="550"/>
      <c r="V7" s="558"/>
      <c r="W7" s="546" t="s">
        <v>389</v>
      </c>
      <c r="X7" s="549" t="s">
        <v>140</v>
      </c>
      <c r="Y7" s="550"/>
      <c r="Z7" s="551"/>
    </row>
    <row r="8" spans="1:26" ht="12.75" customHeight="1">
      <c r="A8" s="563"/>
      <c r="B8" s="566"/>
      <c r="C8" s="569"/>
      <c r="D8" s="552" t="s">
        <v>144</v>
      </c>
      <c r="E8" s="553"/>
      <c r="F8" s="556" t="s">
        <v>145</v>
      </c>
      <c r="G8" s="569"/>
      <c r="H8" s="552" t="s">
        <v>144</v>
      </c>
      <c r="I8" s="553"/>
      <c r="J8" s="560" t="s">
        <v>145</v>
      </c>
      <c r="K8" s="547"/>
      <c r="L8" s="552" t="s">
        <v>144</v>
      </c>
      <c r="M8" s="553"/>
      <c r="N8" s="556" t="s">
        <v>145</v>
      </c>
      <c r="O8" s="547"/>
      <c r="P8" s="552" t="s">
        <v>144</v>
      </c>
      <c r="Q8" s="553"/>
      <c r="R8" s="556" t="s">
        <v>145</v>
      </c>
      <c r="S8" s="547"/>
      <c r="T8" s="552" t="s">
        <v>144</v>
      </c>
      <c r="U8" s="553"/>
      <c r="V8" s="556" t="s">
        <v>145</v>
      </c>
      <c r="W8" s="547"/>
      <c r="X8" s="552" t="s">
        <v>144</v>
      </c>
      <c r="Y8" s="553"/>
      <c r="Z8" s="554" t="s">
        <v>145</v>
      </c>
    </row>
    <row r="9" spans="1:26" ht="48.75" thickBot="1">
      <c r="A9" s="564"/>
      <c r="B9" s="567"/>
      <c r="C9" s="570"/>
      <c r="D9" s="318" t="s">
        <v>139</v>
      </c>
      <c r="E9" s="319" t="s">
        <v>146</v>
      </c>
      <c r="F9" s="557"/>
      <c r="G9" s="570"/>
      <c r="H9" s="318" t="s">
        <v>139</v>
      </c>
      <c r="I9" s="319" t="s">
        <v>146</v>
      </c>
      <c r="J9" s="561"/>
      <c r="K9" s="548"/>
      <c r="L9" s="318" t="s">
        <v>139</v>
      </c>
      <c r="M9" s="319" t="s">
        <v>146</v>
      </c>
      <c r="N9" s="557"/>
      <c r="O9" s="548"/>
      <c r="P9" s="318" t="s">
        <v>139</v>
      </c>
      <c r="Q9" s="319" t="s">
        <v>146</v>
      </c>
      <c r="R9" s="557"/>
      <c r="S9" s="548"/>
      <c r="T9" s="318" t="s">
        <v>139</v>
      </c>
      <c r="U9" s="319" t="s">
        <v>146</v>
      </c>
      <c r="V9" s="557"/>
      <c r="W9" s="548"/>
      <c r="X9" s="318" t="s">
        <v>139</v>
      </c>
      <c r="Y9" s="319" t="s">
        <v>146</v>
      </c>
      <c r="Z9" s="555"/>
    </row>
    <row r="10" spans="1:26" ht="34.5" customHeight="1" thickBot="1">
      <c r="A10" s="426">
        <v>1</v>
      </c>
      <c r="B10" s="394" t="s">
        <v>236</v>
      </c>
      <c r="C10" s="302">
        <f>G10+K10+O10+S10+W10</f>
        <v>5122.599</v>
      </c>
      <c r="D10" s="303">
        <f>H10+L10+P10+T10+X10</f>
        <v>3964.7770000000005</v>
      </c>
      <c r="E10" s="303">
        <f>I10+M10+Q10+U10+Y10</f>
        <v>2375.803</v>
      </c>
      <c r="F10" s="301">
        <f>J10+N10+R10+V10+Z10</f>
        <v>1157.8220000000001</v>
      </c>
      <c r="G10" s="307">
        <f>G11+G15+G22+G25+G28+G30+G33+SUM(G38:G48)+G36</f>
        <v>2697.03</v>
      </c>
      <c r="H10" s="303">
        <f>H11+H15+H22+H25+H28+H30+H33+SUM(H38:H48)+H36</f>
        <v>2648.3540000000003</v>
      </c>
      <c r="I10" s="303">
        <f>I11+I15+I22+I25+I28+I30+I33+SUM(I38:I48)</f>
        <v>1589.669</v>
      </c>
      <c r="J10" s="358">
        <f>J11+J15+J22+J25+J28+J30+J33+SUM(J38:J48)</f>
        <v>48.676</v>
      </c>
      <c r="K10" s="302">
        <f>K15+K22+K23+K25+K30+K33+SUM(K38:K48)+K28+K11</f>
        <v>1136.481</v>
      </c>
      <c r="L10" s="303">
        <f>L15+L22+L23+L25+L30+L33+SUM(L38:L48)+L28+L11</f>
        <v>1135.5910000000001</v>
      </c>
      <c r="M10" s="303">
        <f>M15+M22+M23+M25+M30+M33+SUM(M38:M48)+M28+M11</f>
        <v>786.1339999999999</v>
      </c>
      <c r="N10" s="301">
        <f>N15+N22+N23+N25+N30+N33+SUM(N38:N48)+N28+N11</f>
        <v>0.89</v>
      </c>
      <c r="O10" s="307"/>
      <c r="P10" s="303"/>
      <c r="Q10" s="303"/>
      <c r="R10" s="358"/>
      <c r="S10" s="302">
        <f>S15+S22+S23+S25+S30+S33+SUM(S38:S48)+S28+S11</f>
        <v>36.313</v>
      </c>
      <c r="T10" s="303">
        <f>T25+SUM(T39:T48)</f>
        <v>35.303</v>
      </c>
      <c r="U10" s="303"/>
      <c r="V10" s="301">
        <f>V25+SUM(V39:V48)</f>
        <v>1.01</v>
      </c>
      <c r="W10" s="307">
        <f>W15+W22+W23+W25+W30+W33+SUM(W38:W48)+W28+W11</f>
        <v>1252.775</v>
      </c>
      <c r="X10" s="303">
        <f>X15+X22+X23+X25+X30+X33+SUM(X38:X48)+X28+X11</f>
        <v>145.529</v>
      </c>
      <c r="Y10" s="303"/>
      <c r="Z10" s="301">
        <f>Z15+Z22+Z23+Z25+Z30+Z33+SUM(Z38:Z48)+Z28+Z11</f>
        <v>1107.246</v>
      </c>
    </row>
    <row r="11" spans="1:26" ht="14.25" customHeight="1">
      <c r="A11" s="427">
        <v>2</v>
      </c>
      <c r="B11" s="395" t="s">
        <v>147</v>
      </c>
      <c r="C11" s="335">
        <f aca="true" t="shared" si="0" ref="C11:E14">G11+K11+O11+S11</f>
        <v>143.294</v>
      </c>
      <c r="D11" s="336">
        <f t="shared" si="0"/>
        <v>143.294</v>
      </c>
      <c r="E11" s="336">
        <f t="shared" si="0"/>
        <v>64.104</v>
      </c>
      <c r="F11" s="337"/>
      <c r="G11" s="326">
        <f>G12+G14+G13</f>
        <v>143.294</v>
      </c>
      <c r="H11" s="317">
        <f>H12+H14+H13</f>
        <v>143.294</v>
      </c>
      <c r="I11" s="317">
        <f>I12+I14</f>
        <v>64.104</v>
      </c>
      <c r="J11" s="359"/>
      <c r="K11" s="344"/>
      <c r="L11" s="298"/>
      <c r="M11" s="298"/>
      <c r="N11" s="348"/>
      <c r="O11" s="331"/>
      <c r="P11" s="298"/>
      <c r="Q11" s="298"/>
      <c r="R11" s="365"/>
      <c r="S11" s="344"/>
      <c r="T11" s="298"/>
      <c r="U11" s="298"/>
      <c r="V11" s="348"/>
      <c r="W11" s="335"/>
      <c r="X11" s="336"/>
      <c r="Y11" s="336"/>
      <c r="Z11" s="384"/>
    </row>
    <row r="12" spans="1:26" ht="12.75" customHeight="1">
      <c r="A12" s="427">
        <v>3</v>
      </c>
      <c r="B12" s="396" t="s">
        <v>148</v>
      </c>
      <c r="C12" s="338">
        <f t="shared" si="0"/>
        <v>86.099</v>
      </c>
      <c r="D12" s="259">
        <f t="shared" si="0"/>
        <v>86.099</v>
      </c>
      <c r="E12" s="259">
        <f t="shared" si="0"/>
        <v>59.694</v>
      </c>
      <c r="F12" s="339"/>
      <c r="G12" s="327">
        <f>H12+J12</f>
        <v>86.099</v>
      </c>
      <c r="H12" s="309">
        <v>86.099</v>
      </c>
      <c r="I12" s="309">
        <v>59.694</v>
      </c>
      <c r="J12" s="360"/>
      <c r="K12" s="340"/>
      <c r="L12" s="292"/>
      <c r="M12" s="292"/>
      <c r="N12" s="294"/>
      <c r="O12" s="328"/>
      <c r="P12" s="292"/>
      <c r="Q12" s="292"/>
      <c r="R12" s="360"/>
      <c r="S12" s="340"/>
      <c r="T12" s="292"/>
      <c r="U12" s="292"/>
      <c r="V12" s="294"/>
      <c r="W12" s="340"/>
      <c r="X12" s="292"/>
      <c r="Y12" s="292"/>
      <c r="Z12" s="294"/>
    </row>
    <row r="13" spans="1:26" ht="12.75" customHeight="1">
      <c r="A13" s="427">
        <v>4</v>
      </c>
      <c r="B13" s="397" t="s">
        <v>353</v>
      </c>
      <c r="C13" s="338">
        <f t="shared" si="0"/>
        <v>6</v>
      </c>
      <c r="D13" s="259">
        <f t="shared" si="0"/>
        <v>6</v>
      </c>
      <c r="E13" s="259"/>
      <c r="F13" s="339"/>
      <c r="G13" s="327">
        <f>H13+J13</f>
        <v>6</v>
      </c>
      <c r="H13" s="309">
        <v>6</v>
      </c>
      <c r="I13" s="309"/>
      <c r="J13" s="360"/>
      <c r="K13" s="340"/>
      <c r="L13" s="292"/>
      <c r="M13" s="292"/>
      <c r="N13" s="294"/>
      <c r="O13" s="328"/>
      <c r="P13" s="292"/>
      <c r="Q13" s="292"/>
      <c r="R13" s="360"/>
      <c r="S13" s="340"/>
      <c r="T13" s="292"/>
      <c r="U13" s="292"/>
      <c r="V13" s="294"/>
      <c r="W13" s="340"/>
      <c r="X13" s="292"/>
      <c r="Y13" s="292"/>
      <c r="Z13" s="294"/>
    </row>
    <row r="14" spans="1:26" ht="12.75">
      <c r="A14" s="427">
        <v>5</v>
      </c>
      <c r="B14" s="398" t="s">
        <v>149</v>
      </c>
      <c r="C14" s="338">
        <f t="shared" si="0"/>
        <v>51.195</v>
      </c>
      <c r="D14" s="259">
        <f t="shared" si="0"/>
        <v>51.195</v>
      </c>
      <c r="E14" s="259">
        <f t="shared" si="0"/>
        <v>4.41</v>
      </c>
      <c r="F14" s="339"/>
      <c r="G14" s="327">
        <f>H14+J14</f>
        <v>51.195</v>
      </c>
      <c r="H14" s="310">
        <v>51.195</v>
      </c>
      <c r="I14" s="309">
        <v>4.41</v>
      </c>
      <c r="J14" s="360"/>
      <c r="K14" s="340"/>
      <c r="L14" s="292"/>
      <c r="M14" s="292"/>
      <c r="N14" s="294"/>
      <c r="O14" s="328"/>
      <c r="P14" s="292"/>
      <c r="Q14" s="292"/>
      <c r="R14" s="360"/>
      <c r="S14" s="340"/>
      <c r="T14" s="292"/>
      <c r="U14" s="292"/>
      <c r="V14" s="294"/>
      <c r="W14" s="340"/>
      <c r="X14" s="292"/>
      <c r="Y14" s="292"/>
      <c r="Z14" s="294"/>
    </row>
    <row r="15" spans="1:26" ht="12.75">
      <c r="A15" s="427">
        <v>6</v>
      </c>
      <c r="B15" s="399" t="s">
        <v>237</v>
      </c>
      <c r="C15" s="340">
        <f aca="true" t="shared" si="1" ref="C15:F16">G15+K15+O15+S15+W15</f>
        <v>3153.779</v>
      </c>
      <c r="D15" s="292">
        <f t="shared" si="1"/>
        <v>2011.857</v>
      </c>
      <c r="E15" s="292">
        <f t="shared" si="1"/>
        <v>1205.2749999999999</v>
      </c>
      <c r="F15" s="294">
        <f t="shared" si="1"/>
        <v>1141.922</v>
      </c>
      <c r="G15" s="328">
        <f>SUM(G16:G21)</f>
        <v>1609.23</v>
      </c>
      <c r="H15" s="292">
        <f>SUM(H16:H21)</f>
        <v>1574.554</v>
      </c>
      <c r="I15" s="292">
        <f>SUM(I16:I19)</f>
        <v>1015.127</v>
      </c>
      <c r="J15" s="360">
        <f>SUM(J16:J19)</f>
        <v>34.676</v>
      </c>
      <c r="K15" s="340">
        <f>K16+K19</f>
        <v>291.774</v>
      </c>
      <c r="L15" s="292">
        <f>L16+L19</f>
        <v>291.774</v>
      </c>
      <c r="M15" s="292">
        <f>M16+M19</f>
        <v>190.148</v>
      </c>
      <c r="N15" s="294"/>
      <c r="O15" s="328"/>
      <c r="P15" s="292"/>
      <c r="Q15" s="292"/>
      <c r="R15" s="360"/>
      <c r="S15" s="340"/>
      <c r="T15" s="292"/>
      <c r="U15" s="292"/>
      <c r="V15" s="294"/>
      <c r="W15" s="340">
        <f>W16</f>
        <v>1252.775</v>
      </c>
      <c r="X15" s="292">
        <f>X16</f>
        <v>145.529</v>
      </c>
      <c r="Y15" s="292"/>
      <c r="Z15" s="294">
        <f>Z16</f>
        <v>1107.246</v>
      </c>
    </row>
    <row r="16" spans="1:26" ht="12.75">
      <c r="A16" s="428">
        <v>7</v>
      </c>
      <c r="B16" s="398" t="s">
        <v>99</v>
      </c>
      <c r="C16" s="338">
        <f t="shared" si="1"/>
        <v>2993.333</v>
      </c>
      <c r="D16" s="259">
        <f t="shared" si="1"/>
        <v>1881.357</v>
      </c>
      <c r="E16" s="259">
        <f t="shared" si="1"/>
        <v>1205.2749999999999</v>
      </c>
      <c r="F16" s="341">
        <f t="shared" si="1"/>
        <v>1111.976</v>
      </c>
      <c r="G16" s="327">
        <f aca="true" t="shared" si="2" ref="G16:G22">H16+J16</f>
        <v>1448.784</v>
      </c>
      <c r="H16" s="259">
        <v>1444.054</v>
      </c>
      <c r="I16" s="291">
        <v>1015.127</v>
      </c>
      <c r="J16" s="295">
        <v>4.73</v>
      </c>
      <c r="K16" s="338">
        <f>L16+N16</f>
        <v>291.774</v>
      </c>
      <c r="L16" s="291">
        <v>291.774</v>
      </c>
      <c r="M16" s="291">
        <v>190.148</v>
      </c>
      <c r="N16" s="297"/>
      <c r="O16" s="293"/>
      <c r="P16" s="291"/>
      <c r="Q16" s="291"/>
      <c r="R16" s="295"/>
      <c r="S16" s="340"/>
      <c r="T16" s="291"/>
      <c r="U16" s="291"/>
      <c r="V16" s="297"/>
      <c r="W16" s="338">
        <f>X16+Z16</f>
        <v>1252.775</v>
      </c>
      <c r="X16" s="291">
        <v>145.529</v>
      </c>
      <c r="Y16" s="291"/>
      <c r="Z16" s="297">
        <v>1107.246</v>
      </c>
    </row>
    <row r="17" spans="1:26" ht="25.5">
      <c r="A17" s="428">
        <v>8</v>
      </c>
      <c r="B17" s="400" t="s">
        <v>375</v>
      </c>
      <c r="C17" s="338">
        <f aca="true" t="shared" si="3" ref="C17:D50">G17+K17+O17+S17</f>
        <v>4.5</v>
      </c>
      <c r="D17" s="259">
        <f>H17+L17+P17+T17</f>
        <v>4.5</v>
      </c>
      <c r="E17" s="259"/>
      <c r="F17" s="341"/>
      <c r="G17" s="327">
        <f t="shared" si="2"/>
        <v>4.5</v>
      </c>
      <c r="H17" s="259">
        <v>4.5</v>
      </c>
      <c r="I17" s="291"/>
      <c r="J17" s="295"/>
      <c r="K17" s="338"/>
      <c r="L17" s="291"/>
      <c r="M17" s="291"/>
      <c r="N17" s="297"/>
      <c r="O17" s="293"/>
      <c r="P17" s="291"/>
      <c r="Q17" s="291"/>
      <c r="R17" s="295"/>
      <c r="S17" s="338"/>
      <c r="T17" s="291"/>
      <c r="U17" s="291"/>
      <c r="V17" s="297"/>
      <c r="W17" s="338"/>
      <c r="X17" s="291"/>
      <c r="Y17" s="291"/>
      <c r="Z17" s="297"/>
    </row>
    <row r="18" spans="1:26" ht="12.75">
      <c r="A18" s="428">
        <v>9</v>
      </c>
      <c r="B18" s="401" t="s">
        <v>354</v>
      </c>
      <c r="C18" s="338">
        <f t="shared" si="3"/>
        <v>29.946</v>
      </c>
      <c r="D18" s="259"/>
      <c r="E18" s="259"/>
      <c r="F18" s="341">
        <f>J18+N18+R18+V18</f>
        <v>29.946</v>
      </c>
      <c r="G18" s="327">
        <f t="shared" si="2"/>
        <v>29.946</v>
      </c>
      <c r="H18" s="259"/>
      <c r="I18" s="291"/>
      <c r="J18" s="295">
        <v>29.946</v>
      </c>
      <c r="K18" s="338"/>
      <c r="L18" s="291"/>
      <c r="M18" s="291"/>
      <c r="N18" s="297"/>
      <c r="O18" s="293"/>
      <c r="P18" s="291"/>
      <c r="Q18" s="291"/>
      <c r="R18" s="295"/>
      <c r="S18" s="338"/>
      <c r="T18" s="291"/>
      <c r="U18" s="291"/>
      <c r="V18" s="297"/>
      <c r="W18" s="338"/>
      <c r="X18" s="291"/>
      <c r="Y18" s="291"/>
      <c r="Z18" s="297"/>
    </row>
    <row r="19" spans="1:26" ht="12.75">
      <c r="A19" s="428">
        <v>10</v>
      </c>
      <c r="B19" s="398" t="s">
        <v>151</v>
      </c>
      <c r="C19" s="338">
        <f t="shared" si="3"/>
        <v>115</v>
      </c>
      <c r="D19" s="291">
        <f aca="true" t="shared" si="4" ref="D19:D38">H19+L19+P19+T19</f>
        <v>115</v>
      </c>
      <c r="E19" s="291"/>
      <c r="F19" s="294"/>
      <c r="G19" s="327">
        <f t="shared" si="2"/>
        <v>115</v>
      </c>
      <c r="H19" s="291">
        <v>115</v>
      </c>
      <c r="I19" s="291"/>
      <c r="J19" s="295"/>
      <c r="K19" s="340"/>
      <c r="L19" s="291"/>
      <c r="M19" s="291"/>
      <c r="N19" s="297"/>
      <c r="O19" s="293"/>
      <c r="P19" s="291"/>
      <c r="Q19" s="291"/>
      <c r="R19" s="295"/>
      <c r="S19" s="296"/>
      <c r="T19" s="291"/>
      <c r="U19" s="291"/>
      <c r="V19" s="297"/>
      <c r="W19" s="296"/>
      <c r="X19" s="291"/>
      <c r="Y19" s="291"/>
      <c r="Z19" s="297"/>
    </row>
    <row r="20" spans="1:26" ht="12.75">
      <c r="A20" s="428">
        <v>11</v>
      </c>
      <c r="B20" s="398" t="s">
        <v>341</v>
      </c>
      <c r="C20" s="338">
        <f t="shared" si="3"/>
        <v>1</v>
      </c>
      <c r="D20" s="291">
        <f t="shared" si="4"/>
        <v>1</v>
      </c>
      <c r="E20" s="291"/>
      <c r="F20" s="294"/>
      <c r="G20" s="327">
        <f t="shared" si="2"/>
        <v>1</v>
      </c>
      <c r="H20" s="291">
        <v>1</v>
      </c>
      <c r="I20" s="291"/>
      <c r="J20" s="295"/>
      <c r="K20" s="340"/>
      <c r="L20" s="291"/>
      <c r="M20" s="291"/>
      <c r="N20" s="297"/>
      <c r="O20" s="293"/>
      <c r="P20" s="291"/>
      <c r="Q20" s="291"/>
      <c r="R20" s="295"/>
      <c r="S20" s="296"/>
      <c r="T20" s="291"/>
      <c r="U20" s="291"/>
      <c r="V20" s="297"/>
      <c r="W20" s="296"/>
      <c r="X20" s="291"/>
      <c r="Y20" s="291"/>
      <c r="Z20" s="297"/>
    </row>
    <row r="21" spans="1:26" ht="12.75">
      <c r="A21" s="428">
        <v>12</v>
      </c>
      <c r="B21" s="398" t="s">
        <v>342</v>
      </c>
      <c r="C21" s="338">
        <f t="shared" si="3"/>
        <v>10</v>
      </c>
      <c r="D21" s="291">
        <f t="shared" si="4"/>
        <v>10</v>
      </c>
      <c r="E21" s="291"/>
      <c r="F21" s="294"/>
      <c r="G21" s="327">
        <f t="shared" si="2"/>
        <v>10</v>
      </c>
      <c r="H21" s="291">
        <v>10</v>
      </c>
      <c r="I21" s="291"/>
      <c r="J21" s="295"/>
      <c r="K21" s="340"/>
      <c r="L21" s="291"/>
      <c r="M21" s="291"/>
      <c r="N21" s="297"/>
      <c r="O21" s="293"/>
      <c r="P21" s="291"/>
      <c r="Q21" s="291"/>
      <c r="R21" s="295"/>
      <c r="S21" s="296"/>
      <c r="T21" s="291"/>
      <c r="U21" s="291"/>
      <c r="V21" s="297"/>
      <c r="W21" s="296"/>
      <c r="X21" s="291"/>
      <c r="Y21" s="291"/>
      <c r="Z21" s="297"/>
    </row>
    <row r="22" spans="1:26" ht="12.75">
      <c r="A22" s="428">
        <v>13</v>
      </c>
      <c r="B22" s="402" t="s">
        <v>241</v>
      </c>
      <c r="C22" s="340">
        <f t="shared" si="3"/>
        <v>37.726</v>
      </c>
      <c r="D22" s="292">
        <f t="shared" si="4"/>
        <v>37.726</v>
      </c>
      <c r="E22" s="292">
        <f>I22+M22+Q22+U22</f>
        <v>27.948</v>
      </c>
      <c r="F22" s="297"/>
      <c r="G22" s="328">
        <f t="shared" si="2"/>
        <v>37.726</v>
      </c>
      <c r="H22" s="292">
        <v>37.726</v>
      </c>
      <c r="I22" s="292">
        <v>27.948</v>
      </c>
      <c r="J22" s="295"/>
      <c r="K22" s="340"/>
      <c r="L22" s="291"/>
      <c r="M22" s="291"/>
      <c r="N22" s="297"/>
      <c r="O22" s="293"/>
      <c r="P22" s="291"/>
      <c r="Q22" s="291"/>
      <c r="R22" s="295"/>
      <c r="S22" s="296"/>
      <c r="T22" s="291"/>
      <c r="U22" s="291"/>
      <c r="V22" s="297"/>
      <c r="W22" s="296"/>
      <c r="X22" s="291"/>
      <c r="Y22" s="291"/>
      <c r="Z22" s="297"/>
    </row>
    <row r="23" spans="1:26" ht="12.75">
      <c r="A23" s="428">
        <v>14</v>
      </c>
      <c r="B23" s="402" t="s">
        <v>242</v>
      </c>
      <c r="C23" s="340">
        <f t="shared" si="3"/>
        <v>3.18</v>
      </c>
      <c r="D23" s="292">
        <f t="shared" si="4"/>
        <v>3.18</v>
      </c>
      <c r="E23" s="292"/>
      <c r="F23" s="297"/>
      <c r="G23" s="328"/>
      <c r="H23" s="292"/>
      <c r="I23" s="292"/>
      <c r="J23" s="295"/>
      <c r="K23" s="340">
        <f>K24</f>
        <v>3.18</v>
      </c>
      <c r="L23" s="292">
        <f>L24</f>
        <v>3.18</v>
      </c>
      <c r="M23" s="291"/>
      <c r="N23" s="297"/>
      <c r="O23" s="293"/>
      <c r="P23" s="291"/>
      <c r="Q23" s="291"/>
      <c r="R23" s="295"/>
      <c r="S23" s="296"/>
      <c r="T23" s="291"/>
      <c r="U23" s="291"/>
      <c r="V23" s="297"/>
      <c r="W23" s="296"/>
      <c r="X23" s="291"/>
      <c r="Y23" s="291"/>
      <c r="Z23" s="297"/>
    </row>
    <row r="24" spans="1:26" ht="12.75">
      <c r="A24" s="428">
        <v>15</v>
      </c>
      <c r="B24" s="398" t="s">
        <v>160</v>
      </c>
      <c r="C24" s="338">
        <f t="shared" si="3"/>
        <v>3.18</v>
      </c>
      <c r="D24" s="259">
        <f t="shared" si="4"/>
        <v>3.18</v>
      </c>
      <c r="E24" s="292"/>
      <c r="F24" s="297"/>
      <c r="G24" s="327"/>
      <c r="H24" s="259"/>
      <c r="I24" s="292"/>
      <c r="J24" s="295"/>
      <c r="K24" s="338">
        <f>L24+M24+N24</f>
        <v>3.18</v>
      </c>
      <c r="L24" s="291">
        <v>3.18</v>
      </c>
      <c r="M24" s="291"/>
      <c r="N24" s="297"/>
      <c r="O24" s="293"/>
      <c r="P24" s="291"/>
      <c r="Q24" s="291"/>
      <c r="R24" s="295"/>
      <c r="S24" s="296"/>
      <c r="T24" s="291"/>
      <c r="U24" s="291"/>
      <c r="V24" s="297"/>
      <c r="W24" s="296"/>
      <c r="X24" s="291"/>
      <c r="Y24" s="291"/>
      <c r="Z24" s="297"/>
    </row>
    <row r="25" spans="1:26" ht="12.75">
      <c r="A25" s="428">
        <v>16</v>
      </c>
      <c r="B25" s="402" t="s">
        <v>119</v>
      </c>
      <c r="C25" s="340">
        <f t="shared" si="3"/>
        <v>33.732</v>
      </c>
      <c r="D25" s="292">
        <f t="shared" si="4"/>
        <v>33.732</v>
      </c>
      <c r="E25" s="292"/>
      <c r="F25" s="294"/>
      <c r="G25" s="328">
        <f>H25+J25</f>
        <v>12.443</v>
      </c>
      <c r="H25" s="292">
        <f>H26+H27</f>
        <v>12.443</v>
      </c>
      <c r="I25" s="292"/>
      <c r="J25" s="360"/>
      <c r="K25" s="340"/>
      <c r="L25" s="292"/>
      <c r="M25" s="292"/>
      <c r="N25" s="294"/>
      <c r="O25" s="328"/>
      <c r="P25" s="292"/>
      <c r="Q25" s="292"/>
      <c r="R25" s="360"/>
      <c r="S25" s="340">
        <f>S26+S27</f>
        <v>21.289</v>
      </c>
      <c r="T25" s="292">
        <f>T26+T27</f>
        <v>21.289</v>
      </c>
      <c r="U25" s="292"/>
      <c r="V25" s="294"/>
      <c r="W25" s="340"/>
      <c r="X25" s="292"/>
      <c r="Y25" s="292"/>
      <c r="Z25" s="294"/>
    </row>
    <row r="26" spans="1:26" ht="12.75">
      <c r="A26" s="428">
        <v>17</v>
      </c>
      <c r="B26" s="398" t="s">
        <v>359</v>
      </c>
      <c r="C26" s="338">
        <f t="shared" si="3"/>
        <v>12.443</v>
      </c>
      <c r="D26" s="291">
        <f t="shared" si="4"/>
        <v>12.443</v>
      </c>
      <c r="E26" s="291"/>
      <c r="F26" s="297"/>
      <c r="G26" s="327">
        <f>H26+J26</f>
        <v>12.443</v>
      </c>
      <c r="H26" s="291">
        <v>12.443</v>
      </c>
      <c r="I26" s="291"/>
      <c r="J26" s="295"/>
      <c r="K26" s="340"/>
      <c r="L26" s="291"/>
      <c r="M26" s="291"/>
      <c r="N26" s="297"/>
      <c r="O26" s="293"/>
      <c r="P26" s="291"/>
      <c r="Q26" s="291"/>
      <c r="R26" s="295"/>
      <c r="S26" s="296"/>
      <c r="T26" s="291"/>
      <c r="U26" s="291"/>
      <c r="V26" s="297"/>
      <c r="W26" s="296"/>
      <c r="X26" s="291"/>
      <c r="Y26" s="291"/>
      <c r="Z26" s="297"/>
    </row>
    <row r="27" spans="1:26" ht="15.75">
      <c r="A27" s="428">
        <v>18</v>
      </c>
      <c r="B27" s="398" t="s">
        <v>360</v>
      </c>
      <c r="C27" s="338">
        <f t="shared" si="3"/>
        <v>21.289</v>
      </c>
      <c r="D27" s="291">
        <f t="shared" si="4"/>
        <v>21.289</v>
      </c>
      <c r="E27" s="291"/>
      <c r="F27" s="297"/>
      <c r="G27" s="329"/>
      <c r="H27" s="291"/>
      <c r="I27" s="291"/>
      <c r="J27" s="295"/>
      <c r="K27" s="296"/>
      <c r="L27" s="291"/>
      <c r="M27" s="291"/>
      <c r="N27" s="297"/>
      <c r="O27" s="293"/>
      <c r="P27" s="291"/>
      <c r="Q27" s="291"/>
      <c r="R27" s="295"/>
      <c r="S27" s="338">
        <f>T27+V27</f>
        <v>21.289</v>
      </c>
      <c r="T27" s="291">
        <v>21.289</v>
      </c>
      <c r="U27" s="291"/>
      <c r="V27" s="297"/>
      <c r="W27" s="338"/>
      <c r="X27" s="291"/>
      <c r="Y27" s="291"/>
      <c r="Z27" s="297"/>
    </row>
    <row r="28" spans="1:26" ht="12.75">
      <c r="A28" s="428">
        <v>19</v>
      </c>
      <c r="B28" s="402" t="s">
        <v>246</v>
      </c>
      <c r="C28" s="340">
        <f t="shared" si="3"/>
        <v>4.956</v>
      </c>
      <c r="D28" s="292">
        <f t="shared" si="4"/>
        <v>4.956</v>
      </c>
      <c r="E28" s="292">
        <f>I28+M28+Q28+U28</f>
        <v>3.798</v>
      </c>
      <c r="F28" s="294"/>
      <c r="G28" s="328">
        <f>H28+J28</f>
        <v>4.956</v>
      </c>
      <c r="H28" s="292">
        <f>H29</f>
        <v>4.956</v>
      </c>
      <c r="I28" s="292">
        <f>I29</f>
        <v>3.798</v>
      </c>
      <c r="J28" s="295"/>
      <c r="K28" s="296"/>
      <c r="L28" s="291"/>
      <c r="M28" s="291"/>
      <c r="N28" s="297"/>
      <c r="O28" s="293"/>
      <c r="P28" s="291"/>
      <c r="Q28" s="291"/>
      <c r="R28" s="295"/>
      <c r="S28" s="296"/>
      <c r="T28" s="291"/>
      <c r="U28" s="291"/>
      <c r="V28" s="297"/>
      <c r="W28" s="296"/>
      <c r="X28" s="291"/>
      <c r="Y28" s="291"/>
      <c r="Z28" s="297"/>
    </row>
    <row r="29" spans="1:26" ht="12.75">
      <c r="A29" s="428">
        <v>20</v>
      </c>
      <c r="B29" s="398" t="s">
        <v>184</v>
      </c>
      <c r="C29" s="338">
        <f t="shared" si="3"/>
        <v>4.956</v>
      </c>
      <c r="D29" s="291">
        <f t="shared" si="4"/>
        <v>4.956</v>
      </c>
      <c r="E29" s="291">
        <f>I29+M29+Q29+U29</f>
        <v>3.798</v>
      </c>
      <c r="F29" s="297"/>
      <c r="G29" s="327">
        <f>H29+J29</f>
        <v>4.956</v>
      </c>
      <c r="H29" s="291">
        <v>4.956</v>
      </c>
      <c r="I29" s="291">
        <v>3.798</v>
      </c>
      <c r="J29" s="295"/>
      <c r="K29" s="296"/>
      <c r="L29" s="291"/>
      <c r="M29" s="291"/>
      <c r="N29" s="297"/>
      <c r="O29" s="293"/>
      <c r="P29" s="291"/>
      <c r="Q29" s="291"/>
      <c r="R29" s="295"/>
      <c r="S29" s="296"/>
      <c r="T29" s="291"/>
      <c r="U29" s="291"/>
      <c r="V29" s="297"/>
      <c r="W29" s="296"/>
      <c r="X29" s="291"/>
      <c r="Y29" s="291"/>
      <c r="Z29" s="297"/>
    </row>
    <row r="30" spans="1:26" ht="12.75">
      <c r="A30" s="428">
        <v>21</v>
      </c>
      <c r="B30" s="402" t="s">
        <v>248</v>
      </c>
      <c r="C30" s="340">
        <f t="shared" si="3"/>
        <v>40.909</v>
      </c>
      <c r="D30" s="292">
        <f t="shared" si="4"/>
        <v>40.909</v>
      </c>
      <c r="E30" s="292"/>
      <c r="F30" s="294"/>
      <c r="G30" s="328">
        <f>G31+G32</f>
        <v>40.909</v>
      </c>
      <c r="H30" s="292">
        <f>H31+H32</f>
        <v>40.909</v>
      </c>
      <c r="I30" s="292"/>
      <c r="J30" s="360"/>
      <c r="K30" s="296"/>
      <c r="L30" s="291"/>
      <c r="M30" s="291"/>
      <c r="N30" s="297"/>
      <c r="O30" s="293"/>
      <c r="P30" s="291"/>
      <c r="Q30" s="291"/>
      <c r="R30" s="295"/>
      <c r="S30" s="296"/>
      <c r="T30" s="291"/>
      <c r="U30" s="291"/>
      <c r="V30" s="297"/>
      <c r="W30" s="296"/>
      <c r="X30" s="291"/>
      <c r="Y30" s="291"/>
      <c r="Z30" s="297"/>
    </row>
    <row r="31" spans="1:26" ht="12.75" customHeight="1">
      <c r="A31" s="428">
        <v>22</v>
      </c>
      <c r="B31" s="403" t="s">
        <v>187</v>
      </c>
      <c r="C31" s="338">
        <f t="shared" si="3"/>
        <v>31.955</v>
      </c>
      <c r="D31" s="291">
        <f t="shared" si="4"/>
        <v>31.955</v>
      </c>
      <c r="E31" s="291"/>
      <c r="F31" s="297"/>
      <c r="G31" s="293">
        <f>H31+J31</f>
        <v>31.955</v>
      </c>
      <c r="H31" s="291">
        <v>31.955</v>
      </c>
      <c r="I31" s="291"/>
      <c r="J31" s="295"/>
      <c r="K31" s="296"/>
      <c r="L31" s="291"/>
      <c r="M31" s="291"/>
      <c r="N31" s="297"/>
      <c r="O31" s="293"/>
      <c r="P31" s="291"/>
      <c r="Q31" s="291"/>
      <c r="R31" s="295"/>
      <c r="S31" s="296"/>
      <c r="T31" s="291"/>
      <c r="U31" s="291"/>
      <c r="V31" s="297"/>
      <c r="W31" s="296"/>
      <c r="X31" s="291"/>
      <c r="Y31" s="291"/>
      <c r="Z31" s="297"/>
    </row>
    <row r="32" spans="1:26" ht="24" customHeight="1">
      <c r="A32" s="428">
        <v>23</v>
      </c>
      <c r="B32" s="404" t="s">
        <v>361</v>
      </c>
      <c r="C32" s="338">
        <f t="shared" si="3"/>
        <v>8.954</v>
      </c>
      <c r="D32" s="291">
        <f t="shared" si="4"/>
        <v>8.954</v>
      </c>
      <c r="E32" s="291"/>
      <c r="F32" s="297"/>
      <c r="G32" s="293">
        <f>H32+J32</f>
        <v>8.954</v>
      </c>
      <c r="H32" s="291">
        <v>8.954</v>
      </c>
      <c r="I32" s="291"/>
      <c r="J32" s="295"/>
      <c r="K32" s="296"/>
      <c r="L32" s="291"/>
      <c r="M32" s="291"/>
      <c r="N32" s="297"/>
      <c r="O32" s="293"/>
      <c r="P32" s="291"/>
      <c r="Q32" s="291"/>
      <c r="R32" s="295"/>
      <c r="S32" s="296"/>
      <c r="T32" s="291"/>
      <c r="U32" s="291"/>
      <c r="V32" s="297"/>
      <c r="W32" s="296"/>
      <c r="X32" s="291"/>
      <c r="Y32" s="291"/>
      <c r="Z32" s="297"/>
    </row>
    <row r="33" spans="1:26" ht="12.75">
      <c r="A33" s="428">
        <v>24</v>
      </c>
      <c r="B33" s="402" t="s">
        <v>251</v>
      </c>
      <c r="C33" s="340">
        <f t="shared" si="3"/>
        <v>1.7</v>
      </c>
      <c r="D33" s="292">
        <f t="shared" si="4"/>
        <v>1.7</v>
      </c>
      <c r="E33" s="291"/>
      <c r="F33" s="297"/>
      <c r="G33" s="328">
        <f>G34+G35</f>
        <v>1.7</v>
      </c>
      <c r="H33" s="292">
        <f>H34+H35</f>
        <v>1.7</v>
      </c>
      <c r="I33" s="291"/>
      <c r="J33" s="295"/>
      <c r="K33" s="296"/>
      <c r="L33" s="291"/>
      <c r="M33" s="291"/>
      <c r="N33" s="297"/>
      <c r="O33" s="293"/>
      <c r="P33" s="291"/>
      <c r="Q33" s="291"/>
      <c r="R33" s="295"/>
      <c r="S33" s="296"/>
      <c r="T33" s="291"/>
      <c r="U33" s="291"/>
      <c r="V33" s="297"/>
      <c r="W33" s="296"/>
      <c r="X33" s="291"/>
      <c r="Y33" s="291"/>
      <c r="Z33" s="297"/>
    </row>
    <row r="34" spans="1:26" ht="12.75">
      <c r="A34" s="428">
        <v>25</v>
      </c>
      <c r="B34" s="405" t="s">
        <v>191</v>
      </c>
      <c r="C34" s="338">
        <f t="shared" si="3"/>
        <v>0.3</v>
      </c>
      <c r="D34" s="291">
        <f t="shared" si="4"/>
        <v>0.3</v>
      </c>
      <c r="E34" s="291"/>
      <c r="F34" s="297"/>
      <c r="G34" s="293">
        <f aca="true" t="shared" si="5" ref="G34:G48">H34+J34</f>
        <v>0.3</v>
      </c>
      <c r="H34" s="291">
        <v>0.3</v>
      </c>
      <c r="I34" s="291"/>
      <c r="J34" s="295"/>
      <c r="K34" s="296"/>
      <c r="L34" s="291"/>
      <c r="M34" s="291"/>
      <c r="N34" s="297"/>
      <c r="O34" s="293"/>
      <c r="P34" s="291"/>
      <c r="Q34" s="291"/>
      <c r="R34" s="295"/>
      <c r="S34" s="296"/>
      <c r="T34" s="291"/>
      <c r="U34" s="291"/>
      <c r="V34" s="297"/>
      <c r="W34" s="296"/>
      <c r="X34" s="291"/>
      <c r="Y34" s="291"/>
      <c r="Z34" s="297"/>
    </row>
    <row r="35" spans="1:26" ht="12.75">
      <c r="A35" s="428">
        <v>26</v>
      </c>
      <c r="B35" s="398" t="s">
        <v>192</v>
      </c>
      <c r="C35" s="338">
        <f t="shared" si="3"/>
        <v>1.4</v>
      </c>
      <c r="D35" s="291">
        <f t="shared" si="4"/>
        <v>1.4</v>
      </c>
      <c r="E35" s="291"/>
      <c r="F35" s="297"/>
      <c r="G35" s="293">
        <f t="shared" si="5"/>
        <v>1.4</v>
      </c>
      <c r="H35" s="291">
        <v>1.4</v>
      </c>
      <c r="I35" s="291"/>
      <c r="J35" s="295"/>
      <c r="K35" s="296"/>
      <c r="L35" s="291"/>
      <c r="M35" s="291"/>
      <c r="N35" s="297"/>
      <c r="O35" s="293"/>
      <c r="P35" s="291"/>
      <c r="Q35" s="291"/>
      <c r="R35" s="295"/>
      <c r="S35" s="296"/>
      <c r="T35" s="291"/>
      <c r="U35" s="291"/>
      <c r="V35" s="297"/>
      <c r="W35" s="296"/>
      <c r="X35" s="291"/>
      <c r="Y35" s="291"/>
      <c r="Z35" s="297"/>
    </row>
    <row r="36" spans="1:26" ht="12.75">
      <c r="A36" s="428">
        <v>27</v>
      </c>
      <c r="B36" s="406" t="s">
        <v>254</v>
      </c>
      <c r="C36" s="67">
        <f t="shared" si="3"/>
        <v>138.108</v>
      </c>
      <c r="D36" s="65">
        <f t="shared" si="3"/>
        <v>138.108</v>
      </c>
      <c r="E36" s="65"/>
      <c r="F36" s="68"/>
      <c r="G36" s="63">
        <f>G37</f>
        <v>138.108</v>
      </c>
      <c r="H36" s="65">
        <f>H37</f>
        <v>138.108</v>
      </c>
      <c r="I36" s="291"/>
      <c r="J36" s="295"/>
      <c r="K36" s="296"/>
      <c r="L36" s="291"/>
      <c r="M36" s="291"/>
      <c r="N36" s="297"/>
      <c r="O36" s="293"/>
      <c r="P36" s="291"/>
      <c r="Q36" s="291"/>
      <c r="R36" s="295"/>
      <c r="S36" s="296"/>
      <c r="T36" s="291"/>
      <c r="U36" s="291"/>
      <c r="V36" s="297"/>
      <c r="W36" s="296"/>
      <c r="X36" s="291"/>
      <c r="Y36" s="291"/>
      <c r="Z36" s="297"/>
    </row>
    <row r="37" spans="1:26" ht="12.75">
      <c r="A37" s="428">
        <v>28</v>
      </c>
      <c r="B37" s="407" t="s">
        <v>390</v>
      </c>
      <c r="C37" s="54">
        <f t="shared" si="3"/>
        <v>138.108</v>
      </c>
      <c r="D37" s="60">
        <f t="shared" si="3"/>
        <v>138.108</v>
      </c>
      <c r="E37" s="60"/>
      <c r="F37" s="72"/>
      <c r="G37" s="52">
        <f>H37+J37</f>
        <v>138.108</v>
      </c>
      <c r="H37" s="187">
        <v>138.108</v>
      </c>
      <c r="I37" s="291"/>
      <c r="J37" s="295"/>
      <c r="K37" s="296"/>
      <c r="L37" s="291"/>
      <c r="M37" s="291"/>
      <c r="N37" s="297"/>
      <c r="O37" s="293"/>
      <c r="P37" s="291"/>
      <c r="Q37" s="291"/>
      <c r="R37" s="295"/>
      <c r="S37" s="296"/>
      <c r="T37" s="291"/>
      <c r="U37" s="291"/>
      <c r="V37" s="297"/>
      <c r="W37" s="296"/>
      <c r="X37" s="291"/>
      <c r="Y37" s="291"/>
      <c r="Z37" s="297"/>
    </row>
    <row r="38" spans="1:26" ht="12.75">
      <c r="A38" s="428">
        <v>29</v>
      </c>
      <c r="B38" s="402" t="s">
        <v>74</v>
      </c>
      <c r="C38" s="340">
        <f t="shared" si="3"/>
        <v>802.59</v>
      </c>
      <c r="D38" s="292">
        <f t="shared" si="4"/>
        <v>787.7</v>
      </c>
      <c r="E38" s="292">
        <f>I38+M38+Q38+U38</f>
        <v>567.986</v>
      </c>
      <c r="F38" s="294">
        <f>J38+N38+R38+V38</f>
        <v>14.89</v>
      </c>
      <c r="G38" s="328">
        <f t="shared" si="5"/>
        <v>50.59</v>
      </c>
      <c r="H38" s="292">
        <v>36.59</v>
      </c>
      <c r="I38" s="292">
        <v>27.986</v>
      </c>
      <c r="J38" s="360">
        <v>14</v>
      </c>
      <c r="K38" s="340">
        <f>L38+N38</f>
        <v>752</v>
      </c>
      <c r="L38" s="292">
        <v>751.11</v>
      </c>
      <c r="M38" s="304">
        <v>540</v>
      </c>
      <c r="N38" s="294">
        <v>0.89</v>
      </c>
      <c r="O38" s="328"/>
      <c r="P38" s="292"/>
      <c r="Q38" s="292"/>
      <c r="R38" s="360"/>
      <c r="S38" s="340"/>
      <c r="T38" s="292"/>
      <c r="U38" s="292"/>
      <c r="V38" s="294"/>
      <c r="W38" s="340"/>
      <c r="X38" s="292"/>
      <c r="Y38" s="292"/>
      <c r="Z38" s="294"/>
    </row>
    <row r="39" spans="1:26" ht="12.75">
      <c r="A39" s="428">
        <v>30</v>
      </c>
      <c r="B39" s="402" t="s">
        <v>81</v>
      </c>
      <c r="C39" s="340">
        <f t="shared" si="3"/>
        <v>77.30000000000001</v>
      </c>
      <c r="D39" s="292">
        <f aca="true" t="shared" si="6" ref="D39:D50">H39+L39+P39+T39</f>
        <v>77.30000000000001</v>
      </c>
      <c r="E39" s="292">
        <f aca="true" t="shared" si="7" ref="E39:F50">I39+M39+Q39+U39</f>
        <v>48.28</v>
      </c>
      <c r="F39" s="294"/>
      <c r="G39" s="328">
        <f t="shared" si="5"/>
        <v>67.074</v>
      </c>
      <c r="H39" s="292">
        <v>67.074</v>
      </c>
      <c r="I39" s="292">
        <v>42.418</v>
      </c>
      <c r="J39" s="360"/>
      <c r="K39" s="340">
        <f aca="true" t="shared" si="8" ref="K39:K48">L39+N39</f>
        <v>10.076</v>
      </c>
      <c r="L39" s="292">
        <v>10.076</v>
      </c>
      <c r="M39" s="292">
        <v>5.862</v>
      </c>
      <c r="N39" s="341"/>
      <c r="O39" s="328"/>
      <c r="P39" s="292"/>
      <c r="Q39" s="292"/>
      <c r="R39" s="360"/>
      <c r="S39" s="340">
        <f aca="true" t="shared" si="9" ref="S39:S48">T39+V39</f>
        <v>0.15</v>
      </c>
      <c r="T39" s="292">
        <v>0.15</v>
      </c>
      <c r="U39" s="292"/>
      <c r="V39" s="341"/>
      <c r="W39" s="340"/>
      <c r="X39" s="292"/>
      <c r="Y39" s="292"/>
      <c r="Z39" s="341"/>
    </row>
    <row r="40" spans="1:26" ht="12.75">
      <c r="A40" s="428">
        <v>31</v>
      </c>
      <c r="B40" s="402" t="s">
        <v>82</v>
      </c>
      <c r="C40" s="340">
        <f t="shared" si="3"/>
        <v>76.283</v>
      </c>
      <c r="D40" s="292">
        <f t="shared" si="6"/>
        <v>76.283</v>
      </c>
      <c r="E40" s="292">
        <f t="shared" si="7"/>
        <v>49.655</v>
      </c>
      <c r="F40" s="294"/>
      <c r="G40" s="328">
        <f t="shared" si="5"/>
        <v>65.813</v>
      </c>
      <c r="H40" s="292">
        <v>65.813</v>
      </c>
      <c r="I40" s="292">
        <v>43.369</v>
      </c>
      <c r="J40" s="361"/>
      <c r="K40" s="340">
        <f t="shared" si="8"/>
        <v>9.624</v>
      </c>
      <c r="L40" s="292">
        <v>9.624</v>
      </c>
      <c r="M40" s="292">
        <v>6.286</v>
      </c>
      <c r="N40" s="341"/>
      <c r="O40" s="328"/>
      <c r="P40" s="292"/>
      <c r="Q40" s="292"/>
      <c r="R40" s="360"/>
      <c r="S40" s="340">
        <f t="shared" si="9"/>
        <v>0.846</v>
      </c>
      <c r="T40" s="292">
        <v>0.846</v>
      </c>
      <c r="U40" s="292"/>
      <c r="V40" s="294"/>
      <c r="W40" s="340"/>
      <c r="X40" s="292"/>
      <c r="Y40" s="292"/>
      <c r="Z40" s="294"/>
    </row>
    <row r="41" spans="1:26" ht="12.75">
      <c r="A41" s="428">
        <v>32</v>
      </c>
      <c r="B41" s="402" t="s">
        <v>83</v>
      </c>
      <c r="C41" s="340">
        <f t="shared" si="3"/>
        <v>78.151</v>
      </c>
      <c r="D41" s="292">
        <f t="shared" si="6"/>
        <v>78.151</v>
      </c>
      <c r="E41" s="292">
        <f t="shared" si="7"/>
        <v>50.367999999999995</v>
      </c>
      <c r="F41" s="294"/>
      <c r="G41" s="328">
        <f t="shared" si="5"/>
        <v>65.429</v>
      </c>
      <c r="H41" s="292">
        <v>65.429</v>
      </c>
      <c r="I41" s="292">
        <v>42.943</v>
      </c>
      <c r="J41" s="361"/>
      <c r="K41" s="340">
        <f t="shared" si="8"/>
        <v>11.062</v>
      </c>
      <c r="L41" s="292">
        <v>11.062</v>
      </c>
      <c r="M41" s="292">
        <v>7.425</v>
      </c>
      <c r="N41" s="341"/>
      <c r="O41" s="328"/>
      <c r="P41" s="292"/>
      <c r="Q41" s="292"/>
      <c r="R41" s="360"/>
      <c r="S41" s="340">
        <f t="shared" si="9"/>
        <v>1.66</v>
      </c>
      <c r="T41" s="292">
        <v>1.66</v>
      </c>
      <c r="U41" s="292"/>
      <c r="V41" s="341"/>
      <c r="W41" s="340"/>
      <c r="X41" s="292"/>
      <c r="Y41" s="292"/>
      <c r="Z41" s="341"/>
    </row>
    <row r="42" spans="1:26" ht="12.75">
      <c r="A42" s="428">
        <v>33</v>
      </c>
      <c r="B42" s="402" t="s">
        <v>84</v>
      </c>
      <c r="C42" s="340">
        <f t="shared" si="3"/>
        <v>54.325</v>
      </c>
      <c r="D42" s="292">
        <f t="shared" si="6"/>
        <v>54.325</v>
      </c>
      <c r="E42" s="292">
        <f t="shared" si="7"/>
        <v>39.199999999999996</v>
      </c>
      <c r="F42" s="294"/>
      <c r="G42" s="328">
        <f t="shared" si="5"/>
        <v>47.058</v>
      </c>
      <c r="H42" s="292">
        <v>47.058</v>
      </c>
      <c r="I42" s="292">
        <v>34.474</v>
      </c>
      <c r="J42" s="361"/>
      <c r="K42" s="340">
        <f t="shared" si="8"/>
        <v>7.267</v>
      </c>
      <c r="L42" s="292">
        <v>7.267</v>
      </c>
      <c r="M42" s="292">
        <v>4.726</v>
      </c>
      <c r="N42" s="341"/>
      <c r="O42" s="328"/>
      <c r="P42" s="292"/>
      <c r="Q42" s="292"/>
      <c r="R42" s="360"/>
      <c r="S42" s="340">
        <f t="shared" si="9"/>
        <v>0</v>
      </c>
      <c r="T42" s="292"/>
      <c r="U42" s="292"/>
      <c r="V42" s="341"/>
      <c r="W42" s="340"/>
      <c r="X42" s="292"/>
      <c r="Y42" s="292"/>
      <c r="Z42" s="341"/>
    </row>
    <row r="43" spans="1:26" ht="12.75">
      <c r="A43" s="428">
        <v>34</v>
      </c>
      <c r="B43" s="402" t="s">
        <v>85</v>
      </c>
      <c r="C43" s="340">
        <f t="shared" si="3"/>
        <v>74.98299999999999</v>
      </c>
      <c r="D43" s="292">
        <f t="shared" si="6"/>
        <v>74.98299999999999</v>
      </c>
      <c r="E43" s="292">
        <f t="shared" si="7"/>
        <v>49.757</v>
      </c>
      <c r="F43" s="294"/>
      <c r="G43" s="328">
        <f t="shared" si="5"/>
        <v>63.242</v>
      </c>
      <c r="H43" s="292">
        <v>63.242</v>
      </c>
      <c r="I43" s="292">
        <v>44.3</v>
      </c>
      <c r="J43" s="361"/>
      <c r="K43" s="340">
        <f t="shared" si="8"/>
        <v>9.426</v>
      </c>
      <c r="L43" s="292">
        <v>9.426</v>
      </c>
      <c r="M43" s="292">
        <v>5.457</v>
      </c>
      <c r="N43" s="341"/>
      <c r="O43" s="328"/>
      <c r="P43" s="292"/>
      <c r="Q43" s="292"/>
      <c r="R43" s="360"/>
      <c r="S43" s="340">
        <f t="shared" si="9"/>
        <v>2.315</v>
      </c>
      <c r="T43" s="292">
        <v>2.315</v>
      </c>
      <c r="U43" s="292"/>
      <c r="V43" s="341"/>
      <c r="W43" s="340"/>
      <c r="X43" s="292"/>
      <c r="Y43" s="292"/>
      <c r="Z43" s="341"/>
    </row>
    <row r="44" spans="1:26" ht="12.75">
      <c r="A44" s="428">
        <v>35</v>
      </c>
      <c r="B44" s="402" t="s">
        <v>86</v>
      </c>
      <c r="C44" s="340">
        <f t="shared" si="3"/>
        <v>74.637</v>
      </c>
      <c r="D44" s="292">
        <f t="shared" si="6"/>
        <v>73.62700000000001</v>
      </c>
      <c r="E44" s="292">
        <f t="shared" si="7"/>
        <v>47.388</v>
      </c>
      <c r="F44" s="294">
        <f t="shared" si="7"/>
        <v>1.01</v>
      </c>
      <c r="G44" s="328">
        <f t="shared" si="5"/>
        <v>61.494</v>
      </c>
      <c r="H44" s="292">
        <v>61.494</v>
      </c>
      <c r="I44" s="292">
        <v>41.015</v>
      </c>
      <c r="J44" s="360"/>
      <c r="K44" s="340">
        <f t="shared" si="8"/>
        <v>10.194</v>
      </c>
      <c r="L44" s="292">
        <v>10.194</v>
      </c>
      <c r="M44" s="292">
        <v>6.373</v>
      </c>
      <c r="N44" s="341"/>
      <c r="O44" s="328"/>
      <c r="P44" s="292"/>
      <c r="Q44" s="292"/>
      <c r="R44" s="360"/>
      <c r="S44" s="340">
        <f t="shared" si="9"/>
        <v>2.949</v>
      </c>
      <c r="T44" s="292">
        <v>1.939</v>
      </c>
      <c r="U44" s="292"/>
      <c r="V44" s="294">
        <v>1.01</v>
      </c>
      <c r="W44" s="340"/>
      <c r="X44" s="292"/>
      <c r="Y44" s="292"/>
      <c r="Z44" s="341"/>
    </row>
    <row r="45" spans="1:26" ht="12.75">
      <c r="A45" s="428">
        <f>+A44+1</f>
        <v>36</v>
      </c>
      <c r="B45" s="402" t="s">
        <v>87</v>
      </c>
      <c r="C45" s="340">
        <f t="shared" si="3"/>
        <v>71.36699999999999</v>
      </c>
      <c r="D45" s="292">
        <f t="shared" si="6"/>
        <v>71.36699999999999</v>
      </c>
      <c r="E45" s="292">
        <f t="shared" si="7"/>
        <v>48.135999999999996</v>
      </c>
      <c r="F45" s="294"/>
      <c r="G45" s="328">
        <f t="shared" si="5"/>
        <v>59.217</v>
      </c>
      <c r="H45" s="292">
        <v>59.217</v>
      </c>
      <c r="I45" s="292">
        <v>40.711</v>
      </c>
      <c r="J45" s="361"/>
      <c r="K45" s="340">
        <f t="shared" si="8"/>
        <v>11.059</v>
      </c>
      <c r="L45" s="292">
        <v>11.059</v>
      </c>
      <c r="M45" s="292">
        <v>7.425</v>
      </c>
      <c r="N45" s="341"/>
      <c r="O45" s="328"/>
      <c r="P45" s="292"/>
      <c r="Q45" s="292"/>
      <c r="R45" s="360"/>
      <c r="S45" s="340">
        <f t="shared" si="9"/>
        <v>1.091</v>
      </c>
      <c r="T45" s="292">
        <v>1.091</v>
      </c>
      <c r="U45" s="292"/>
      <c r="V45" s="341"/>
      <c r="W45" s="340"/>
      <c r="X45" s="292"/>
      <c r="Y45" s="292"/>
      <c r="Z45" s="341"/>
    </row>
    <row r="46" spans="1:26" ht="12.75">
      <c r="A46" s="428">
        <f>+A45+1</f>
        <v>37</v>
      </c>
      <c r="B46" s="402" t="s">
        <v>88</v>
      </c>
      <c r="C46" s="340">
        <f t="shared" si="3"/>
        <v>74.40199999999999</v>
      </c>
      <c r="D46" s="292">
        <f t="shared" si="6"/>
        <v>74.40199999999999</v>
      </c>
      <c r="E46" s="292">
        <f t="shared" si="7"/>
        <v>51.611000000000004</v>
      </c>
      <c r="F46" s="294"/>
      <c r="G46" s="328">
        <f t="shared" si="5"/>
        <v>64.41</v>
      </c>
      <c r="H46" s="292">
        <v>64.41</v>
      </c>
      <c r="I46" s="292">
        <v>45.719</v>
      </c>
      <c r="J46" s="361"/>
      <c r="K46" s="340">
        <f t="shared" si="8"/>
        <v>9.27</v>
      </c>
      <c r="L46" s="292">
        <v>9.27</v>
      </c>
      <c r="M46" s="292">
        <v>5.892</v>
      </c>
      <c r="N46" s="341"/>
      <c r="O46" s="328"/>
      <c r="P46" s="292"/>
      <c r="Q46" s="292"/>
      <c r="R46" s="360"/>
      <c r="S46" s="340">
        <f t="shared" si="9"/>
        <v>0.722</v>
      </c>
      <c r="T46" s="292">
        <v>0.722</v>
      </c>
      <c r="U46" s="292"/>
      <c r="V46" s="341"/>
      <c r="W46" s="340"/>
      <c r="X46" s="292"/>
      <c r="Y46" s="292"/>
      <c r="Z46" s="341"/>
    </row>
    <row r="47" spans="1:26" ht="12.75">
      <c r="A47" s="428">
        <f>+A46+1</f>
        <v>38</v>
      </c>
      <c r="B47" s="402" t="s">
        <v>101</v>
      </c>
      <c r="C47" s="340">
        <f t="shared" si="3"/>
        <v>76.36</v>
      </c>
      <c r="D47" s="292">
        <f t="shared" si="6"/>
        <v>76.36</v>
      </c>
      <c r="E47" s="292">
        <f t="shared" si="7"/>
        <v>52.121</v>
      </c>
      <c r="F47" s="294"/>
      <c r="G47" s="328">
        <f t="shared" si="5"/>
        <v>64.818</v>
      </c>
      <c r="H47" s="292">
        <v>64.818</v>
      </c>
      <c r="I47" s="292">
        <v>45.581</v>
      </c>
      <c r="J47" s="360"/>
      <c r="K47" s="340">
        <f t="shared" si="8"/>
        <v>10.449</v>
      </c>
      <c r="L47" s="292">
        <v>10.449</v>
      </c>
      <c r="M47" s="292">
        <v>6.54</v>
      </c>
      <c r="N47" s="341"/>
      <c r="O47" s="328"/>
      <c r="P47" s="292"/>
      <c r="Q47" s="292"/>
      <c r="R47" s="360"/>
      <c r="S47" s="340">
        <f t="shared" si="9"/>
        <v>1.093</v>
      </c>
      <c r="T47" s="292">
        <v>1.093</v>
      </c>
      <c r="U47" s="292"/>
      <c r="V47" s="341"/>
      <c r="W47" s="340"/>
      <c r="X47" s="292"/>
      <c r="Y47" s="292"/>
      <c r="Z47" s="341"/>
    </row>
    <row r="48" spans="1:26" ht="13.5" thickBot="1">
      <c r="A48" s="429">
        <f>+A47+1</f>
        <v>39</v>
      </c>
      <c r="B48" s="408" t="s">
        <v>89</v>
      </c>
      <c r="C48" s="342">
        <f t="shared" si="3"/>
        <v>104.81700000000001</v>
      </c>
      <c r="D48" s="305">
        <f t="shared" si="6"/>
        <v>104.81700000000001</v>
      </c>
      <c r="E48" s="305">
        <f t="shared" si="7"/>
        <v>70.176</v>
      </c>
      <c r="F48" s="343"/>
      <c r="G48" s="330">
        <f t="shared" si="5"/>
        <v>99.519</v>
      </c>
      <c r="H48" s="305">
        <v>99.519</v>
      </c>
      <c r="I48" s="305">
        <v>70.176</v>
      </c>
      <c r="J48" s="362"/>
      <c r="K48" s="342">
        <f t="shared" si="8"/>
        <v>1.1</v>
      </c>
      <c r="L48" s="305">
        <v>1.1</v>
      </c>
      <c r="M48" s="305"/>
      <c r="N48" s="373"/>
      <c r="O48" s="330"/>
      <c r="P48" s="305"/>
      <c r="Q48" s="305"/>
      <c r="R48" s="367"/>
      <c r="S48" s="342">
        <f t="shared" si="9"/>
        <v>4.198</v>
      </c>
      <c r="T48" s="305">
        <v>4.198</v>
      </c>
      <c r="U48" s="305"/>
      <c r="V48" s="373"/>
      <c r="W48" s="342"/>
      <c r="X48" s="305"/>
      <c r="Y48" s="305"/>
      <c r="Z48" s="373"/>
    </row>
    <row r="49" spans="1:26" ht="30.75" customHeight="1" thickBot="1">
      <c r="A49" s="426">
        <v>40</v>
      </c>
      <c r="B49" s="394" t="s">
        <v>256</v>
      </c>
      <c r="C49" s="302">
        <f>G49+K49+O49+S49+W49</f>
        <v>13858.014000000001</v>
      </c>
      <c r="D49" s="303">
        <f>H49+L49+P49+T49+X49</f>
        <v>13817.389</v>
      </c>
      <c r="E49" s="303">
        <f>I49+M49+Q49+U49+Y49</f>
        <v>8563.077999999998</v>
      </c>
      <c r="F49" s="301">
        <f>J49+N49+R49+V49+Z49</f>
        <v>40.625</v>
      </c>
      <c r="G49" s="307">
        <f aca="true" t="shared" si="10" ref="G49:M49">G50+SUM(G59:G102)</f>
        <v>6881.006000000001</v>
      </c>
      <c r="H49" s="303">
        <f t="shared" si="10"/>
        <v>6854.783000000001</v>
      </c>
      <c r="I49" s="303">
        <f t="shared" si="10"/>
        <v>3878.382000000001</v>
      </c>
      <c r="J49" s="358">
        <f t="shared" si="10"/>
        <v>26.223</v>
      </c>
      <c r="K49" s="302">
        <f t="shared" si="10"/>
        <v>232.37800000000001</v>
      </c>
      <c r="L49" s="303">
        <f t="shared" si="10"/>
        <v>232.37800000000001</v>
      </c>
      <c r="M49" s="303">
        <f t="shared" si="10"/>
        <v>100.404</v>
      </c>
      <c r="N49" s="324"/>
      <c r="O49" s="307">
        <f>O50+SUM(O59:O102)</f>
        <v>6117.999999999999</v>
      </c>
      <c r="P49" s="303">
        <f>P50+SUM(P59:P102)</f>
        <v>6110.299999999999</v>
      </c>
      <c r="Q49" s="303">
        <f>Q50+SUM(Q59:Q102)</f>
        <v>4555.259999999998</v>
      </c>
      <c r="R49" s="358">
        <f>R50+SUM(R59:R102)</f>
        <v>7.699999999999999</v>
      </c>
      <c r="S49" s="302">
        <f>S50+SUM(S59:S102)</f>
        <v>560.4309999999999</v>
      </c>
      <c r="T49" s="303">
        <f>SUM(T59:T102)</f>
        <v>553.729</v>
      </c>
      <c r="U49" s="303">
        <f>SUM(U59:U102)</f>
        <v>29.032</v>
      </c>
      <c r="V49" s="301">
        <f>SUM(V59:V102)</f>
        <v>6.701999999999999</v>
      </c>
      <c r="W49" s="302">
        <f>W50+SUM(W59:W102)</f>
        <v>66.199</v>
      </c>
      <c r="X49" s="303">
        <f>SUM(X59:X102)</f>
        <v>66.199</v>
      </c>
      <c r="Y49" s="303"/>
      <c r="Z49" s="301"/>
    </row>
    <row r="50" spans="1:26" ht="12.75">
      <c r="A50" s="427">
        <v>41</v>
      </c>
      <c r="B50" s="399" t="s">
        <v>257</v>
      </c>
      <c r="C50" s="344">
        <f t="shared" si="3"/>
        <v>752.1379999999999</v>
      </c>
      <c r="D50" s="298">
        <f t="shared" si="6"/>
        <v>752.1379999999999</v>
      </c>
      <c r="E50" s="298">
        <f t="shared" si="7"/>
        <v>137.67499999999998</v>
      </c>
      <c r="F50" s="345"/>
      <c r="G50" s="331">
        <f>H50+J50</f>
        <v>662.318</v>
      </c>
      <c r="H50" s="298">
        <f>SUM(H51:H58)</f>
        <v>662.318</v>
      </c>
      <c r="I50" s="298">
        <f>SUM(I51:I57)</f>
        <v>123.783</v>
      </c>
      <c r="J50" s="363"/>
      <c r="K50" s="344">
        <f>+L50</f>
        <v>83.655</v>
      </c>
      <c r="L50" s="298">
        <f>SUM(L51:L58)</f>
        <v>83.655</v>
      </c>
      <c r="M50" s="298">
        <f>SUM(M51:M58)</f>
        <v>9.192</v>
      </c>
      <c r="N50" s="345"/>
      <c r="O50" s="331">
        <f>P50+R50</f>
        <v>6.165</v>
      </c>
      <c r="P50" s="298">
        <f>SUM(P51:P57)</f>
        <v>6.165</v>
      </c>
      <c r="Q50" s="298">
        <f>SUM(Q51:Q57)</f>
        <v>4.7</v>
      </c>
      <c r="R50" s="363"/>
      <c r="S50" s="376"/>
      <c r="T50" s="299"/>
      <c r="U50" s="299"/>
      <c r="V50" s="345"/>
      <c r="W50" s="376"/>
      <c r="X50" s="299"/>
      <c r="Y50" s="299"/>
      <c r="Z50" s="345"/>
    </row>
    <row r="51" spans="1:26" ht="12.75">
      <c r="A51" s="428">
        <v>42</v>
      </c>
      <c r="B51" s="398" t="s">
        <v>198</v>
      </c>
      <c r="C51" s="338">
        <f aca="true" t="shared" si="11" ref="C51:D58">G51+K51+O51+S51</f>
        <v>75.584</v>
      </c>
      <c r="D51" s="291">
        <f t="shared" si="11"/>
        <v>75.584</v>
      </c>
      <c r="E51" s="291">
        <f>I51+M51+Q51+U51</f>
        <v>4.092</v>
      </c>
      <c r="F51" s="297"/>
      <c r="G51" s="293"/>
      <c r="H51" s="291"/>
      <c r="I51" s="291"/>
      <c r="J51" s="295"/>
      <c r="K51" s="338">
        <f>+L51</f>
        <v>75.584</v>
      </c>
      <c r="L51" s="291">
        <v>75.584</v>
      </c>
      <c r="M51" s="291">
        <v>4.092</v>
      </c>
      <c r="N51" s="297"/>
      <c r="O51" s="327"/>
      <c r="P51" s="291"/>
      <c r="Q51" s="291"/>
      <c r="R51" s="295"/>
      <c r="S51" s="296"/>
      <c r="T51" s="291"/>
      <c r="U51" s="291"/>
      <c r="V51" s="297"/>
      <c r="W51" s="296"/>
      <c r="X51" s="291"/>
      <c r="Y51" s="291"/>
      <c r="Z51" s="297"/>
    </row>
    <row r="52" spans="1:26" ht="12.75">
      <c r="A52" s="428">
        <v>43</v>
      </c>
      <c r="B52" s="398" t="s">
        <v>199</v>
      </c>
      <c r="C52" s="338">
        <f t="shared" si="11"/>
        <v>2</v>
      </c>
      <c r="D52" s="291">
        <f t="shared" si="11"/>
        <v>2</v>
      </c>
      <c r="E52" s="291"/>
      <c r="F52" s="297"/>
      <c r="G52" s="293">
        <f aca="true" t="shared" si="12" ref="G52:G58">H52+J52</f>
        <v>2</v>
      </c>
      <c r="H52" s="291">
        <v>2</v>
      </c>
      <c r="I52" s="291"/>
      <c r="J52" s="295"/>
      <c r="K52" s="340"/>
      <c r="L52" s="291"/>
      <c r="M52" s="291"/>
      <c r="N52" s="297"/>
      <c r="O52" s="327"/>
      <c r="P52" s="291"/>
      <c r="Q52" s="291"/>
      <c r="R52" s="295"/>
      <c r="S52" s="296"/>
      <c r="T52" s="291"/>
      <c r="U52" s="291"/>
      <c r="V52" s="297"/>
      <c r="W52" s="296"/>
      <c r="X52" s="291"/>
      <c r="Y52" s="291"/>
      <c r="Z52" s="297"/>
    </row>
    <row r="53" spans="1:26" ht="12.75">
      <c r="A53" s="428">
        <v>44</v>
      </c>
      <c r="B53" s="409" t="s">
        <v>202</v>
      </c>
      <c r="C53" s="338">
        <f t="shared" si="11"/>
        <v>1.011</v>
      </c>
      <c r="D53" s="291">
        <f t="shared" si="11"/>
        <v>1.011</v>
      </c>
      <c r="E53" s="291"/>
      <c r="F53" s="297"/>
      <c r="G53" s="293">
        <f t="shared" si="12"/>
        <v>1.011</v>
      </c>
      <c r="H53" s="291">
        <v>1.011</v>
      </c>
      <c r="I53" s="291"/>
      <c r="J53" s="295"/>
      <c r="K53" s="296"/>
      <c r="L53" s="291"/>
      <c r="M53" s="291"/>
      <c r="N53" s="297"/>
      <c r="O53" s="327"/>
      <c r="P53" s="291"/>
      <c r="Q53" s="291"/>
      <c r="R53" s="295"/>
      <c r="S53" s="296"/>
      <c r="T53" s="291"/>
      <c r="U53" s="291"/>
      <c r="V53" s="297"/>
      <c r="W53" s="296"/>
      <c r="X53" s="291"/>
      <c r="Y53" s="291"/>
      <c r="Z53" s="297"/>
    </row>
    <row r="54" spans="1:26" ht="12.75">
      <c r="A54" s="428">
        <v>45</v>
      </c>
      <c r="B54" s="405" t="s">
        <v>362</v>
      </c>
      <c r="C54" s="338">
        <f t="shared" si="11"/>
        <v>482.372</v>
      </c>
      <c r="D54" s="291">
        <f t="shared" si="11"/>
        <v>482.372</v>
      </c>
      <c r="E54" s="291"/>
      <c r="F54" s="297"/>
      <c r="G54" s="293">
        <f t="shared" si="12"/>
        <v>482.372</v>
      </c>
      <c r="H54" s="291">
        <v>482.372</v>
      </c>
      <c r="I54" s="291"/>
      <c r="J54" s="295"/>
      <c r="K54" s="296"/>
      <c r="L54" s="291"/>
      <c r="M54" s="291"/>
      <c r="N54" s="297"/>
      <c r="O54" s="328"/>
      <c r="P54" s="291"/>
      <c r="Q54" s="291"/>
      <c r="R54" s="295"/>
      <c r="S54" s="296"/>
      <c r="T54" s="291"/>
      <c r="U54" s="291"/>
      <c r="V54" s="297"/>
      <c r="W54" s="296"/>
      <c r="X54" s="291"/>
      <c r="Y54" s="291"/>
      <c r="Z54" s="297"/>
    </row>
    <row r="55" spans="1:26" ht="12.75">
      <c r="A55" s="428">
        <v>46</v>
      </c>
      <c r="B55" s="398" t="s">
        <v>200</v>
      </c>
      <c r="C55" s="338">
        <f t="shared" si="11"/>
        <v>4.7</v>
      </c>
      <c r="D55" s="291">
        <f t="shared" si="11"/>
        <v>4.7</v>
      </c>
      <c r="E55" s="291"/>
      <c r="F55" s="297"/>
      <c r="G55" s="293">
        <f t="shared" si="12"/>
        <v>4.7</v>
      </c>
      <c r="H55" s="291">
        <v>4.7</v>
      </c>
      <c r="I55" s="291"/>
      <c r="J55" s="295"/>
      <c r="K55" s="296"/>
      <c r="L55" s="291"/>
      <c r="M55" s="291"/>
      <c r="N55" s="297"/>
      <c r="O55" s="328"/>
      <c r="P55" s="291"/>
      <c r="Q55" s="291"/>
      <c r="R55" s="295"/>
      <c r="S55" s="296"/>
      <c r="T55" s="291"/>
      <c r="U55" s="291"/>
      <c r="V55" s="297"/>
      <c r="W55" s="296"/>
      <c r="X55" s="291"/>
      <c r="Y55" s="291"/>
      <c r="Z55" s="297"/>
    </row>
    <row r="56" spans="1:26" ht="12.75">
      <c r="A56" s="428">
        <v>47</v>
      </c>
      <c r="B56" s="398" t="s">
        <v>203</v>
      </c>
      <c r="C56" s="338">
        <f t="shared" si="11"/>
        <v>165.411</v>
      </c>
      <c r="D56" s="291">
        <f t="shared" si="11"/>
        <v>165.411</v>
      </c>
      <c r="E56" s="259">
        <f>I56+M56+Q56+U56</f>
        <v>120.486</v>
      </c>
      <c r="F56" s="294"/>
      <c r="G56" s="293">
        <f t="shared" si="12"/>
        <v>151.175</v>
      </c>
      <c r="H56" s="291">
        <v>151.175</v>
      </c>
      <c r="I56" s="291">
        <v>110.686</v>
      </c>
      <c r="J56" s="295"/>
      <c r="K56" s="338">
        <f>L56+N56</f>
        <v>8.071</v>
      </c>
      <c r="L56" s="291">
        <v>8.071</v>
      </c>
      <c r="M56" s="291">
        <v>5.1</v>
      </c>
      <c r="N56" s="297"/>
      <c r="O56" s="327">
        <f>P56+R56</f>
        <v>6.165</v>
      </c>
      <c r="P56" s="291">
        <v>6.165</v>
      </c>
      <c r="Q56" s="291">
        <v>4.7</v>
      </c>
      <c r="R56" s="295"/>
      <c r="S56" s="296"/>
      <c r="T56" s="291"/>
      <c r="U56" s="291"/>
      <c r="V56" s="297"/>
      <c r="W56" s="296"/>
      <c r="X56" s="291"/>
      <c r="Y56" s="291"/>
      <c r="Z56" s="297"/>
    </row>
    <row r="57" spans="1:26" ht="12.75">
      <c r="A57" s="428">
        <v>48</v>
      </c>
      <c r="B57" s="398" t="s">
        <v>204</v>
      </c>
      <c r="C57" s="338">
        <f t="shared" si="11"/>
        <v>20.589</v>
      </c>
      <c r="D57" s="291">
        <f t="shared" si="11"/>
        <v>20.589</v>
      </c>
      <c r="E57" s="259">
        <f>I57+M57+Q57+U57</f>
        <v>13.097</v>
      </c>
      <c r="F57" s="294"/>
      <c r="G57" s="293">
        <f t="shared" si="12"/>
        <v>20.589</v>
      </c>
      <c r="H57" s="291">
        <v>20.589</v>
      </c>
      <c r="I57" s="291">
        <v>13.097</v>
      </c>
      <c r="J57" s="295"/>
      <c r="K57" s="296"/>
      <c r="L57" s="291"/>
      <c r="M57" s="291"/>
      <c r="N57" s="297"/>
      <c r="O57" s="328"/>
      <c r="P57" s="291"/>
      <c r="Q57" s="291"/>
      <c r="R57" s="295"/>
      <c r="S57" s="296"/>
      <c r="T57" s="291"/>
      <c r="U57" s="291"/>
      <c r="V57" s="297"/>
      <c r="W57" s="296"/>
      <c r="X57" s="291"/>
      <c r="Y57" s="291"/>
      <c r="Z57" s="297"/>
    </row>
    <row r="58" spans="1:26" ht="25.5">
      <c r="A58" s="428">
        <v>49</v>
      </c>
      <c r="B58" s="404" t="s">
        <v>201</v>
      </c>
      <c r="C58" s="338">
        <f t="shared" si="11"/>
        <v>0.471</v>
      </c>
      <c r="D58" s="291">
        <f t="shared" si="11"/>
        <v>0.471</v>
      </c>
      <c r="E58" s="292"/>
      <c r="F58" s="294"/>
      <c r="G58" s="293">
        <f t="shared" si="12"/>
        <v>0.471</v>
      </c>
      <c r="H58" s="291">
        <v>0.471</v>
      </c>
      <c r="I58" s="291"/>
      <c r="J58" s="295"/>
      <c r="K58" s="296"/>
      <c r="L58" s="291"/>
      <c r="M58" s="291"/>
      <c r="N58" s="297"/>
      <c r="O58" s="328"/>
      <c r="P58" s="291"/>
      <c r="Q58" s="291"/>
      <c r="R58" s="295"/>
      <c r="S58" s="296"/>
      <c r="T58" s="291"/>
      <c r="U58" s="291"/>
      <c r="V58" s="297"/>
      <c r="W58" s="296"/>
      <c r="X58" s="291"/>
      <c r="Y58" s="291"/>
      <c r="Z58" s="297"/>
    </row>
    <row r="59" spans="1:26" ht="12.75">
      <c r="A59" s="428">
        <v>50</v>
      </c>
      <c r="B59" s="402" t="s">
        <v>102</v>
      </c>
      <c r="C59" s="340">
        <f aca="true" t="shared" si="13" ref="C59:F64">+G59+K59+O59+S59</f>
        <v>367.095</v>
      </c>
      <c r="D59" s="292">
        <f t="shared" si="13"/>
        <v>366.445</v>
      </c>
      <c r="E59" s="292">
        <f t="shared" si="13"/>
        <v>235.103</v>
      </c>
      <c r="F59" s="294">
        <f t="shared" si="13"/>
        <v>0.65</v>
      </c>
      <c r="G59" s="328">
        <f>+H59+J59</f>
        <v>229.852</v>
      </c>
      <c r="H59" s="311">
        <v>229.202</v>
      </c>
      <c r="I59" s="304">
        <v>154.996</v>
      </c>
      <c r="J59" s="360">
        <v>0.65</v>
      </c>
      <c r="K59" s="338"/>
      <c r="L59" s="291"/>
      <c r="M59" s="291"/>
      <c r="N59" s="297"/>
      <c r="O59" s="328">
        <f aca="true" t="shared" si="14" ref="O59:O74">+P59</f>
        <v>108.991</v>
      </c>
      <c r="P59" s="292">
        <v>108.991</v>
      </c>
      <c r="Q59" s="292">
        <v>80.107</v>
      </c>
      <c r="R59" s="360"/>
      <c r="S59" s="340">
        <f aca="true" t="shared" si="15" ref="S59:S64">+T59</f>
        <v>28.252</v>
      </c>
      <c r="T59" s="292">
        <v>28.252</v>
      </c>
      <c r="U59" s="292"/>
      <c r="V59" s="294"/>
      <c r="W59" s="340"/>
      <c r="X59" s="292"/>
      <c r="Y59" s="292"/>
      <c r="Z59" s="294"/>
    </row>
    <row r="60" spans="1:26" ht="12.75">
      <c r="A60" s="428">
        <f aca="true" t="shared" si="16" ref="A60:A66">+A59+1</f>
        <v>51</v>
      </c>
      <c r="B60" s="402" t="s">
        <v>103</v>
      </c>
      <c r="C60" s="340">
        <f t="shared" si="13"/>
        <v>607.711</v>
      </c>
      <c r="D60" s="292">
        <f t="shared" si="13"/>
        <v>601.3500000000001</v>
      </c>
      <c r="E60" s="292">
        <f t="shared" si="13"/>
        <v>386.875</v>
      </c>
      <c r="F60" s="294">
        <f t="shared" si="13"/>
        <v>6.361</v>
      </c>
      <c r="G60" s="328">
        <f>+H60+J60</f>
        <v>415.019</v>
      </c>
      <c r="H60" s="311">
        <v>408.658</v>
      </c>
      <c r="I60" s="304">
        <v>273.242</v>
      </c>
      <c r="J60" s="360">
        <v>6.361</v>
      </c>
      <c r="K60" s="296"/>
      <c r="L60" s="291"/>
      <c r="M60" s="291"/>
      <c r="N60" s="297"/>
      <c r="O60" s="328">
        <f t="shared" si="14"/>
        <v>155.079</v>
      </c>
      <c r="P60" s="292">
        <v>155.079</v>
      </c>
      <c r="Q60" s="292">
        <v>113.633</v>
      </c>
      <c r="R60" s="360"/>
      <c r="S60" s="340">
        <f t="shared" si="15"/>
        <v>37.613</v>
      </c>
      <c r="T60" s="292">
        <v>37.613</v>
      </c>
      <c r="U60" s="292"/>
      <c r="V60" s="294"/>
      <c r="W60" s="340"/>
      <c r="X60" s="292"/>
      <c r="Y60" s="292"/>
      <c r="Z60" s="294"/>
    </row>
    <row r="61" spans="1:26" ht="12.75">
      <c r="A61" s="428">
        <f t="shared" si="16"/>
        <v>52</v>
      </c>
      <c r="B61" s="402" t="s">
        <v>90</v>
      </c>
      <c r="C61" s="340">
        <f t="shared" si="13"/>
        <v>256.302</v>
      </c>
      <c r="D61" s="292">
        <f t="shared" si="13"/>
        <v>254.802</v>
      </c>
      <c r="E61" s="292">
        <f t="shared" si="13"/>
        <v>145.594</v>
      </c>
      <c r="F61" s="294">
        <f t="shared" si="13"/>
        <v>1.5</v>
      </c>
      <c r="G61" s="328">
        <f>+H61+J61</f>
        <v>164.705</v>
      </c>
      <c r="H61" s="311">
        <v>163.205</v>
      </c>
      <c r="I61" s="304">
        <v>88.627</v>
      </c>
      <c r="J61" s="360">
        <v>1.5</v>
      </c>
      <c r="K61" s="296"/>
      <c r="L61" s="291"/>
      <c r="M61" s="291"/>
      <c r="N61" s="297"/>
      <c r="O61" s="328">
        <f t="shared" si="14"/>
        <v>77.254</v>
      </c>
      <c r="P61" s="292">
        <v>77.254</v>
      </c>
      <c r="Q61" s="292">
        <v>56.967</v>
      </c>
      <c r="R61" s="360"/>
      <c r="S61" s="340">
        <f t="shared" si="15"/>
        <v>14.343</v>
      </c>
      <c r="T61" s="292">
        <v>14.343</v>
      </c>
      <c r="U61" s="292"/>
      <c r="V61" s="294"/>
      <c r="W61" s="340"/>
      <c r="X61" s="292"/>
      <c r="Y61" s="292"/>
      <c r="Z61" s="294"/>
    </row>
    <row r="62" spans="1:26" ht="12.75">
      <c r="A62" s="428">
        <f t="shared" si="16"/>
        <v>53</v>
      </c>
      <c r="B62" s="402" t="s">
        <v>211</v>
      </c>
      <c r="C62" s="340">
        <f>+G62+K62+O62+S62+W62</f>
        <v>528.042</v>
      </c>
      <c r="D62" s="292">
        <f>+H62+L62+P62+T62+X62</f>
        <v>528.042</v>
      </c>
      <c r="E62" s="292">
        <f>+I62+M62+Q62+U62+Y62</f>
        <v>318.543</v>
      </c>
      <c r="F62" s="294"/>
      <c r="G62" s="328">
        <f>+H62</f>
        <v>256.639</v>
      </c>
      <c r="H62" s="311">
        <v>256.639</v>
      </c>
      <c r="I62" s="292">
        <v>162.182</v>
      </c>
      <c r="J62" s="295"/>
      <c r="K62" s="296"/>
      <c r="L62" s="291"/>
      <c r="M62" s="291"/>
      <c r="N62" s="297"/>
      <c r="O62" s="328">
        <f t="shared" si="14"/>
        <v>213.995</v>
      </c>
      <c r="P62" s="292">
        <v>213.995</v>
      </c>
      <c r="Q62" s="292">
        <v>156.361</v>
      </c>
      <c r="R62" s="360"/>
      <c r="S62" s="340">
        <f t="shared" si="15"/>
        <v>49.119</v>
      </c>
      <c r="T62" s="292">
        <v>49.119</v>
      </c>
      <c r="U62" s="292"/>
      <c r="V62" s="294"/>
      <c r="W62" s="340">
        <f>+X62</f>
        <v>8.289</v>
      </c>
      <c r="X62" s="292">
        <v>8.289</v>
      </c>
      <c r="Y62" s="292"/>
      <c r="Z62" s="294"/>
    </row>
    <row r="63" spans="1:26" ht="12.75">
      <c r="A63" s="428">
        <f t="shared" si="16"/>
        <v>54</v>
      </c>
      <c r="B63" s="402" t="s">
        <v>212</v>
      </c>
      <c r="C63" s="340">
        <f t="shared" si="13"/>
        <v>191.555</v>
      </c>
      <c r="D63" s="292">
        <f t="shared" si="13"/>
        <v>191.555</v>
      </c>
      <c r="E63" s="292">
        <f t="shared" si="13"/>
        <v>118.685</v>
      </c>
      <c r="F63" s="294"/>
      <c r="G63" s="328">
        <f>+H63</f>
        <v>127.485</v>
      </c>
      <c r="H63" s="311">
        <v>127.485</v>
      </c>
      <c r="I63" s="292">
        <v>79.813</v>
      </c>
      <c r="J63" s="295"/>
      <c r="K63" s="296"/>
      <c r="L63" s="291"/>
      <c r="M63" s="291"/>
      <c r="N63" s="297"/>
      <c r="O63" s="328">
        <f t="shared" si="14"/>
        <v>53.219</v>
      </c>
      <c r="P63" s="292">
        <v>53.219</v>
      </c>
      <c r="Q63" s="292">
        <v>38.872</v>
      </c>
      <c r="R63" s="360"/>
      <c r="S63" s="340">
        <f t="shared" si="15"/>
        <v>10.851</v>
      </c>
      <c r="T63" s="292">
        <v>10.851</v>
      </c>
      <c r="U63" s="292"/>
      <c r="V63" s="294"/>
      <c r="W63" s="340"/>
      <c r="X63" s="292"/>
      <c r="Y63" s="292"/>
      <c r="Z63" s="294"/>
    </row>
    <row r="64" spans="1:26" ht="12.75">
      <c r="A64" s="428">
        <f t="shared" si="16"/>
        <v>55</v>
      </c>
      <c r="B64" s="402" t="s">
        <v>213</v>
      </c>
      <c r="C64" s="340">
        <f t="shared" si="13"/>
        <v>212.575</v>
      </c>
      <c r="D64" s="292">
        <f t="shared" si="13"/>
        <v>212.575</v>
      </c>
      <c r="E64" s="292">
        <f t="shared" si="13"/>
        <v>149.836</v>
      </c>
      <c r="F64" s="294"/>
      <c r="G64" s="328">
        <f>+H64</f>
        <v>107.248</v>
      </c>
      <c r="H64" s="311">
        <v>107.248</v>
      </c>
      <c r="I64" s="292">
        <v>77.86</v>
      </c>
      <c r="J64" s="295"/>
      <c r="K64" s="296"/>
      <c r="L64" s="291"/>
      <c r="M64" s="291"/>
      <c r="N64" s="297"/>
      <c r="O64" s="328">
        <f t="shared" si="14"/>
        <v>96.517</v>
      </c>
      <c r="P64" s="292">
        <v>96.517</v>
      </c>
      <c r="Q64" s="292">
        <v>71.976</v>
      </c>
      <c r="R64" s="360"/>
      <c r="S64" s="340">
        <f t="shared" si="15"/>
        <v>8.81</v>
      </c>
      <c r="T64" s="292">
        <v>8.81</v>
      </c>
      <c r="U64" s="292"/>
      <c r="V64" s="294"/>
      <c r="W64" s="340"/>
      <c r="X64" s="292"/>
      <c r="Y64" s="292"/>
      <c r="Z64" s="294"/>
    </row>
    <row r="65" spans="1:26" ht="12.75">
      <c r="A65" s="428">
        <f t="shared" si="16"/>
        <v>56</v>
      </c>
      <c r="B65" s="410" t="s">
        <v>214</v>
      </c>
      <c r="C65" s="340">
        <f aca="true" t="shared" si="17" ref="C65:E66">G65+K65+O65+S65</f>
        <v>66.27799999999999</v>
      </c>
      <c r="D65" s="292">
        <f t="shared" si="17"/>
        <v>66.27799999999999</v>
      </c>
      <c r="E65" s="292">
        <f t="shared" si="17"/>
        <v>48.284</v>
      </c>
      <c r="F65" s="294"/>
      <c r="G65" s="328">
        <f>H65+J65</f>
        <v>7.527</v>
      </c>
      <c r="H65" s="311">
        <v>7.527</v>
      </c>
      <c r="I65" s="292">
        <v>4.932</v>
      </c>
      <c r="J65" s="295"/>
      <c r="K65" s="296"/>
      <c r="L65" s="291"/>
      <c r="M65" s="291"/>
      <c r="N65" s="297"/>
      <c r="O65" s="328">
        <f t="shared" si="14"/>
        <v>58.751</v>
      </c>
      <c r="P65" s="292">
        <v>58.751</v>
      </c>
      <c r="Q65" s="292">
        <v>43.352</v>
      </c>
      <c r="R65" s="360"/>
      <c r="S65" s="340"/>
      <c r="T65" s="292"/>
      <c r="U65" s="292"/>
      <c r="V65" s="294"/>
      <c r="W65" s="340"/>
      <c r="X65" s="292"/>
      <c r="Y65" s="292"/>
      <c r="Z65" s="294"/>
    </row>
    <row r="66" spans="1:26" ht="12.75">
      <c r="A66" s="428">
        <f t="shared" si="16"/>
        <v>57</v>
      </c>
      <c r="B66" s="411" t="s">
        <v>267</v>
      </c>
      <c r="C66" s="340">
        <f t="shared" si="17"/>
        <v>48.244</v>
      </c>
      <c r="D66" s="292">
        <f t="shared" si="17"/>
        <v>48.244</v>
      </c>
      <c r="E66" s="292">
        <f t="shared" si="17"/>
        <v>33.804</v>
      </c>
      <c r="F66" s="294"/>
      <c r="G66" s="328">
        <f>H66+J66</f>
        <v>23.259</v>
      </c>
      <c r="H66" s="311">
        <v>23.259</v>
      </c>
      <c r="I66" s="292">
        <v>15.036</v>
      </c>
      <c r="J66" s="360"/>
      <c r="K66" s="340"/>
      <c r="L66" s="292"/>
      <c r="M66" s="292"/>
      <c r="N66" s="294"/>
      <c r="O66" s="328">
        <f t="shared" si="14"/>
        <v>24.985</v>
      </c>
      <c r="P66" s="292">
        <v>24.985</v>
      </c>
      <c r="Q66" s="292">
        <v>18.768</v>
      </c>
      <c r="R66" s="360"/>
      <c r="S66" s="340"/>
      <c r="T66" s="292"/>
      <c r="U66" s="292"/>
      <c r="V66" s="294"/>
      <c r="W66" s="340"/>
      <c r="X66" s="292"/>
      <c r="Y66" s="292"/>
      <c r="Z66" s="294"/>
    </row>
    <row r="67" spans="1:26" ht="12.75">
      <c r="A67" s="428">
        <v>58</v>
      </c>
      <c r="B67" s="402" t="s">
        <v>121</v>
      </c>
      <c r="C67" s="340">
        <f>+G67+K67+O67+S67+W67</f>
        <v>637.886</v>
      </c>
      <c r="D67" s="292">
        <f>+H67+L67+P67+T67+X67</f>
        <v>634.336</v>
      </c>
      <c r="E67" s="292">
        <f>+I67+M67+Q67+U67+Y67</f>
        <v>393.025</v>
      </c>
      <c r="F67" s="294">
        <f>+J67+N67+R67+V67+Z67</f>
        <v>3.55</v>
      </c>
      <c r="G67" s="328">
        <f>+H67+J67</f>
        <v>386.999</v>
      </c>
      <c r="H67" s="311">
        <v>386.999</v>
      </c>
      <c r="I67" s="292">
        <v>255.762</v>
      </c>
      <c r="J67" s="360"/>
      <c r="K67" s="296"/>
      <c r="L67" s="291"/>
      <c r="M67" s="291"/>
      <c r="N67" s="297"/>
      <c r="O67" s="328">
        <f t="shared" si="14"/>
        <v>186.531</v>
      </c>
      <c r="P67" s="292">
        <v>186.531</v>
      </c>
      <c r="Q67" s="292">
        <v>137.263</v>
      </c>
      <c r="R67" s="360"/>
      <c r="S67" s="340">
        <f>+T67+V67</f>
        <v>49.784</v>
      </c>
      <c r="T67" s="292">
        <v>46.234</v>
      </c>
      <c r="U67" s="292"/>
      <c r="V67" s="294">
        <v>3.55</v>
      </c>
      <c r="W67" s="340">
        <f>+X67</f>
        <v>14.572</v>
      </c>
      <c r="X67" s="292">
        <v>14.572</v>
      </c>
      <c r="Y67" s="292"/>
      <c r="Z67" s="294"/>
    </row>
    <row r="68" spans="1:26" ht="12.75">
      <c r="A68" s="428">
        <v>59</v>
      </c>
      <c r="B68" s="402" t="s">
        <v>91</v>
      </c>
      <c r="C68" s="340">
        <f aca="true" t="shared" si="18" ref="C68:C78">+G68+K68+O68+S68</f>
        <v>635.643</v>
      </c>
      <c r="D68" s="292">
        <f aca="true" t="shared" si="19" ref="D68:D78">+H68+L68+P68+T68</f>
        <v>635.643</v>
      </c>
      <c r="E68" s="292">
        <f aca="true" t="shared" si="20" ref="E68:E74">+I68+M68+Q68+U68</f>
        <v>438.77599999999995</v>
      </c>
      <c r="F68" s="294"/>
      <c r="G68" s="328">
        <f>+H68</f>
        <v>165.894</v>
      </c>
      <c r="H68" s="311">
        <v>165.894</v>
      </c>
      <c r="I68" s="292">
        <v>100.946</v>
      </c>
      <c r="J68" s="360"/>
      <c r="K68" s="340"/>
      <c r="L68" s="292"/>
      <c r="M68" s="292"/>
      <c r="N68" s="294"/>
      <c r="O68" s="328">
        <f t="shared" si="14"/>
        <v>453.533</v>
      </c>
      <c r="P68" s="292">
        <v>453.533</v>
      </c>
      <c r="Q68" s="292">
        <v>337.83</v>
      </c>
      <c r="R68" s="360"/>
      <c r="S68" s="340">
        <f>+T68+V68</f>
        <v>16.216</v>
      </c>
      <c r="T68" s="292">
        <v>16.216</v>
      </c>
      <c r="U68" s="292"/>
      <c r="V68" s="294"/>
      <c r="W68" s="340"/>
      <c r="X68" s="292"/>
      <c r="Y68" s="292"/>
      <c r="Z68" s="294"/>
    </row>
    <row r="69" spans="1:26" ht="12.75">
      <c r="A69" s="428">
        <v>60</v>
      </c>
      <c r="B69" s="402" t="s">
        <v>216</v>
      </c>
      <c r="C69" s="340">
        <f t="shared" si="18"/>
        <v>106.989</v>
      </c>
      <c r="D69" s="292">
        <f t="shared" si="19"/>
        <v>106.989</v>
      </c>
      <c r="E69" s="292">
        <f t="shared" si="20"/>
        <v>72.904</v>
      </c>
      <c r="F69" s="294"/>
      <c r="G69" s="328">
        <f>+H69</f>
        <v>45.011</v>
      </c>
      <c r="H69" s="311">
        <v>45.011</v>
      </c>
      <c r="I69" s="292">
        <v>32.805</v>
      </c>
      <c r="J69" s="295"/>
      <c r="K69" s="340"/>
      <c r="L69" s="291"/>
      <c r="M69" s="291"/>
      <c r="N69" s="297"/>
      <c r="O69" s="328">
        <f t="shared" si="14"/>
        <v>55.681</v>
      </c>
      <c r="P69" s="292">
        <v>55.681</v>
      </c>
      <c r="Q69" s="292">
        <v>40.099</v>
      </c>
      <c r="R69" s="360"/>
      <c r="S69" s="340">
        <f>+T69</f>
        <v>6.297</v>
      </c>
      <c r="T69" s="292">
        <v>6.297</v>
      </c>
      <c r="U69" s="292"/>
      <c r="V69" s="294"/>
      <c r="W69" s="340"/>
      <c r="X69" s="292"/>
      <c r="Y69" s="292"/>
      <c r="Z69" s="294"/>
    </row>
    <row r="70" spans="1:26" ht="12.75">
      <c r="A70" s="428">
        <v>61</v>
      </c>
      <c r="B70" s="412" t="s">
        <v>392</v>
      </c>
      <c r="C70" s="67">
        <f t="shared" si="18"/>
        <v>45.415</v>
      </c>
      <c r="D70" s="75">
        <f>+H70+L70+P70+T70</f>
        <v>45.415</v>
      </c>
      <c r="E70" s="65">
        <f t="shared" si="20"/>
        <v>28.366</v>
      </c>
      <c r="F70" s="68"/>
      <c r="G70" s="63">
        <f>+H70</f>
        <v>28.658</v>
      </c>
      <c r="H70" s="185">
        <v>28.658</v>
      </c>
      <c r="I70" s="65">
        <v>17.66</v>
      </c>
      <c r="J70" s="70"/>
      <c r="K70" s="67"/>
      <c r="L70" s="65"/>
      <c r="M70" s="65"/>
      <c r="N70" s="72"/>
      <c r="O70" s="63">
        <f t="shared" si="14"/>
        <v>14.857</v>
      </c>
      <c r="P70" s="65">
        <v>14.857</v>
      </c>
      <c r="Q70" s="185">
        <v>10.706</v>
      </c>
      <c r="R70" s="66"/>
      <c r="S70" s="67">
        <f>+T70</f>
        <v>1.9</v>
      </c>
      <c r="T70" s="65">
        <v>1.9</v>
      </c>
      <c r="U70" s="292"/>
      <c r="V70" s="294"/>
      <c r="W70" s="340"/>
      <c r="X70" s="292"/>
      <c r="Y70" s="292"/>
      <c r="Z70" s="294"/>
    </row>
    <row r="71" spans="1:26" ht="12.75">
      <c r="A71" s="428">
        <v>62</v>
      </c>
      <c r="B71" s="402" t="s">
        <v>104</v>
      </c>
      <c r="C71" s="340">
        <f t="shared" si="18"/>
        <v>229.246</v>
      </c>
      <c r="D71" s="292">
        <f t="shared" si="19"/>
        <v>229.246</v>
      </c>
      <c r="E71" s="292">
        <f t="shared" si="20"/>
        <v>157.308</v>
      </c>
      <c r="F71" s="294"/>
      <c r="G71" s="328">
        <f>+H71</f>
        <v>129.589</v>
      </c>
      <c r="H71" s="311">
        <v>129.589</v>
      </c>
      <c r="I71" s="292">
        <v>86.327</v>
      </c>
      <c r="J71" s="295"/>
      <c r="K71" s="296"/>
      <c r="L71" s="291"/>
      <c r="M71" s="291"/>
      <c r="N71" s="297"/>
      <c r="O71" s="328">
        <f t="shared" si="14"/>
        <v>92.903</v>
      </c>
      <c r="P71" s="292">
        <v>92.903</v>
      </c>
      <c r="Q71" s="292">
        <v>70.981</v>
      </c>
      <c r="R71" s="360"/>
      <c r="S71" s="340">
        <f>+T71</f>
        <v>6.754</v>
      </c>
      <c r="T71" s="292">
        <v>6.754</v>
      </c>
      <c r="U71" s="292"/>
      <c r="V71" s="294"/>
      <c r="W71" s="340"/>
      <c r="X71" s="292"/>
      <c r="Y71" s="292"/>
      <c r="Z71" s="294"/>
    </row>
    <row r="72" spans="1:26" ht="12.75">
      <c r="A72" s="428">
        <v>63</v>
      </c>
      <c r="B72" s="402" t="s">
        <v>122</v>
      </c>
      <c r="C72" s="340">
        <f t="shared" si="18"/>
        <v>249.329</v>
      </c>
      <c r="D72" s="292">
        <f t="shared" si="19"/>
        <v>243.23000000000002</v>
      </c>
      <c r="E72" s="292">
        <f t="shared" si="20"/>
        <v>180.057</v>
      </c>
      <c r="F72" s="294">
        <f>+J72+N72+R72+V72</f>
        <v>6.099</v>
      </c>
      <c r="G72" s="328">
        <f>+H72+J72</f>
        <v>47.743</v>
      </c>
      <c r="H72" s="311">
        <v>44.744</v>
      </c>
      <c r="I72" s="292">
        <v>32.588</v>
      </c>
      <c r="J72" s="360">
        <v>2.999</v>
      </c>
      <c r="K72" s="296"/>
      <c r="L72" s="291"/>
      <c r="M72" s="291"/>
      <c r="N72" s="297"/>
      <c r="O72" s="328">
        <f>+P72+R72</f>
        <v>200.494</v>
      </c>
      <c r="P72" s="292">
        <v>197.394</v>
      </c>
      <c r="Q72" s="292">
        <v>147.233</v>
      </c>
      <c r="R72" s="360">
        <v>3.1</v>
      </c>
      <c r="S72" s="340">
        <f>+T72</f>
        <v>1.092</v>
      </c>
      <c r="T72" s="292">
        <v>1.092</v>
      </c>
      <c r="U72" s="292">
        <v>0.236</v>
      </c>
      <c r="V72" s="294"/>
      <c r="W72" s="340"/>
      <c r="X72" s="292"/>
      <c r="Y72" s="292"/>
      <c r="Z72" s="294"/>
    </row>
    <row r="73" spans="1:26" ht="12.75">
      <c r="A73" s="428">
        <v>64</v>
      </c>
      <c r="B73" s="402" t="s">
        <v>217</v>
      </c>
      <c r="C73" s="340">
        <f t="shared" si="18"/>
        <v>14.016</v>
      </c>
      <c r="D73" s="292">
        <f t="shared" si="19"/>
        <v>13.016</v>
      </c>
      <c r="E73" s="292">
        <f t="shared" si="20"/>
        <v>8.819</v>
      </c>
      <c r="F73" s="294">
        <f>+J73+N73+R73+V73</f>
        <v>1</v>
      </c>
      <c r="G73" s="328"/>
      <c r="H73" s="311"/>
      <c r="I73" s="292"/>
      <c r="J73" s="295"/>
      <c r="K73" s="340">
        <f>+L73</f>
        <v>0.7</v>
      </c>
      <c r="L73" s="292">
        <v>0.7</v>
      </c>
      <c r="M73" s="291"/>
      <c r="N73" s="297"/>
      <c r="O73" s="328">
        <f>+P73+R73</f>
        <v>13.316</v>
      </c>
      <c r="P73" s="292">
        <v>12.316</v>
      </c>
      <c r="Q73" s="292">
        <v>8.819</v>
      </c>
      <c r="R73" s="360">
        <v>1</v>
      </c>
      <c r="S73" s="340"/>
      <c r="T73" s="292"/>
      <c r="U73" s="292"/>
      <c r="V73" s="294"/>
      <c r="W73" s="340"/>
      <c r="X73" s="292"/>
      <c r="Y73" s="292"/>
      <c r="Z73" s="294"/>
    </row>
    <row r="74" spans="1:26" ht="12.75">
      <c r="A74" s="428">
        <v>65</v>
      </c>
      <c r="B74" s="402" t="s">
        <v>393</v>
      </c>
      <c r="C74" s="340">
        <f t="shared" si="18"/>
        <v>335.643</v>
      </c>
      <c r="D74" s="292">
        <f t="shared" si="19"/>
        <v>335.643</v>
      </c>
      <c r="E74" s="292">
        <f t="shared" si="20"/>
        <v>222.027</v>
      </c>
      <c r="F74" s="294"/>
      <c r="G74" s="328">
        <f aca="true" t="shared" si="21" ref="G74:G101">+H74+J74</f>
        <v>187.629</v>
      </c>
      <c r="H74" s="311">
        <v>187.629</v>
      </c>
      <c r="I74" s="292">
        <v>117.316</v>
      </c>
      <c r="J74" s="295"/>
      <c r="K74" s="296"/>
      <c r="L74" s="291"/>
      <c r="M74" s="291"/>
      <c r="N74" s="297"/>
      <c r="O74" s="328">
        <f t="shared" si="14"/>
        <v>139.917</v>
      </c>
      <c r="P74" s="292">
        <v>139.917</v>
      </c>
      <c r="Q74" s="292">
        <v>104.711</v>
      </c>
      <c r="R74" s="360"/>
      <c r="S74" s="340">
        <f>+T74</f>
        <v>8.097</v>
      </c>
      <c r="T74" s="292">
        <v>8.097</v>
      </c>
      <c r="U74" s="292"/>
      <c r="V74" s="294"/>
      <c r="W74" s="340"/>
      <c r="X74" s="292"/>
      <c r="Y74" s="292"/>
      <c r="Z74" s="294"/>
    </row>
    <row r="75" spans="1:26" ht="12.75">
      <c r="A75" s="428">
        <v>66</v>
      </c>
      <c r="B75" s="402" t="s">
        <v>92</v>
      </c>
      <c r="C75" s="340">
        <f>+G75+K75+O75+S75+W75</f>
        <v>1749.326</v>
      </c>
      <c r="D75" s="292">
        <f>+H75+L75+P75+T75+X75</f>
        <v>1745.171</v>
      </c>
      <c r="E75" s="292">
        <f>+I75+M75+Q75+U75+Y75</f>
        <v>1141.916</v>
      </c>
      <c r="F75" s="294">
        <f>+J75+N75+R75+V75+Z75</f>
        <v>4.154999999999999</v>
      </c>
      <c r="G75" s="328">
        <f t="shared" si="21"/>
        <v>698.726</v>
      </c>
      <c r="H75" s="311">
        <v>695.426</v>
      </c>
      <c r="I75" s="292">
        <v>404.847</v>
      </c>
      <c r="J75" s="360">
        <v>3.3</v>
      </c>
      <c r="K75" s="296"/>
      <c r="L75" s="291"/>
      <c r="M75" s="291"/>
      <c r="N75" s="297"/>
      <c r="O75" s="328">
        <f>P75+R75</f>
        <v>984.849</v>
      </c>
      <c r="P75" s="292">
        <v>984.849</v>
      </c>
      <c r="Q75" s="292">
        <v>737.069</v>
      </c>
      <c r="R75" s="360"/>
      <c r="S75" s="340">
        <f>+T75+V75</f>
        <v>63.915</v>
      </c>
      <c r="T75" s="292">
        <v>63.06</v>
      </c>
      <c r="U75" s="292"/>
      <c r="V75" s="294">
        <v>0.855</v>
      </c>
      <c r="W75" s="340">
        <f>+X75+Z75</f>
        <v>1.836</v>
      </c>
      <c r="X75" s="292">
        <v>1.836</v>
      </c>
      <c r="Y75" s="292"/>
      <c r="Z75" s="294"/>
    </row>
    <row r="76" spans="1:26" ht="12.75">
      <c r="A76" s="428">
        <v>67</v>
      </c>
      <c r="B76" s="402" t="s">
        <v>268</v>
      </c>
      <c r="C76" s="340">
        <f t="shared" si="18"/>
        <v>92.297</v>
      </c>
      <c r="D76" s="292">
        <f t="shared" si="19"/>
        <v>91.667</v>
      </c>
      <c r="E76" s="292">
        <f>+I76+M76+Q76+U76</f>
        <v>50.722</v>
      </c>
      <c r="F76" s="294">
        <f>+J76+N76+R76+V76</f>
        <v>0.63</v>
      </c>
      <c r="G76" s="328">
        <f t="shared" si="21"/>
        <v>90.68599999999999</v>
      </c>
      <c r="H76" s="311">
        <v>90.056</v>
      </c>
      <c r="I76" s="292">
        <v>50.722</v>
      </c>
      <c r="J76" s="360">
        <v>0.63</v>
      </c>
      <c r="K76" s="340"/>
      <c r="L76" s="292"/>
      <c r="M76" s="292"/>
      <c r="N76" s="294"/>
      <c r="O76" s="328"/>
      <c r="P76" s="292"/>
      <c r="Q76" s="292"/>
      <c r="R76" s="360"/>
      <c r="S76" s="340">
        <f>+T76+V76</f>
        <v>1.611</v>
      </c>
      <c r="T76" s="292">
        <v>1.611</v>
      </c>
      <c r="U76" s="292"/>
      <c r="V76" s="294"/>
      <c r="W76" s="340"/>
      <c r="X76" s="292"/>
      <c r="Y76" s="292"/>
      <c r="Z76" s="294"/>
    </row>
    <row r="77" spans="1:26" ht="12.75">
      <c r="A77" s="428">
        <v>68</v>
      </c>
      <c r="B77" s="402" t="s">
        <v>220</v>
      </c>
      <c r="C77" s="340">
        <f>+G77+K77+O77+S77+W77</f>
        <v>1225.9759999999999</v>
      </c>
      <c r="D77" s="292">
        <f>+H77+L77+P77+T77+X77</f>
        <v>1214.242</v>
      </c>
      <c r="E77" s="292">
        <f>+I77+M77+Q77+U77+Y77</f>
        <v>831.859</v>
      </c>
      <c r="F77" s="294">
        <f>+J77+N77+R77+V77+Z77</f>
        <v>11.734</v>
      </c>
      <c r="G77" s="328">
        <f t="shared" si="21"/>
        <v>305.973</v>
      </c>
      <c r="H77" s="311">
        <v>297.839</v>
      </c>
      <c r="I77" s="292">
        <v>183.226</v>
      </c>
      <c r="J77" s="360">
        <v>8.134</v>
      </c>
      <c r="K77" s="296"/>
      <c r="L77" s="291"/>
      <c r="M77" s="291"/>
      <c r="N77" s="297"/>
      <c r="O77" s="328">
        <f>P77+R77</f>
        <v>873.258</v>
      </c>
      <c r="P77" s="292">
        <v>869.658</v>
      </c>
      <c r="Q77" s="292">
        <v>648.633</v>
      </c>
      <c r="R77" s="360">
        <v>3.6</v>
      </c>
      <c r="S77" s="340">
        <f aca="true" t="shared" si="22" ref="S77:S88">+T77</f>
        <v>35.126</v>
      </c>
      <c r="T77" s="292">
        <v>35.126</v>
      </c>
      <c r="U77" s="292"/>
      <c r="V77" s="294"/>
      <c r="W77" s="340">
        <f>+X77</f>
        <v>11.619</v>
      </c>
      <c r="X77" s="292">
        <v>11.619</v>
      </c>
      <c r="Y77" s="292"/>
      <c r="Z77" s="294"/>
    </row>
    <row r="78" spans="1:26" ht="12.75">
      <c r="A78" s="428">
        <v>69</v>
      </c>
      <c r="B78" s="402" t="s">
        <v>93</v>
      </c>
      <c r="C78" s="340">
        <f t="shared" si="18"/>
        <v>773.5840000000001</v>
      </c>
      <c r="D78" s="292">
        <f t="shared" si="19"/>
        <v>773.5840000000001</v>
      </c>
      <c r="E78" s="292">
        <f>+I78+M78+Q78+U78</f>
        <v>499.44499999999994</v>
      </c>
      <c r="F78" s="294"/>
      <c r="G78" s="328">
        <f t="shared" si="21"/>
        <v>295.184</v>
      </c>
      <c r="H78" s="311">
        <v>295.184</v>
      </c>
      <c r="I78" s="292">
        <v>156.427</v>
      </c>
      <c r="J78" s="360"/>
      <c r="K78" s="296"/>
      <c r="L78" s="291"/>
      <c r="M78" s="291"/>
      <c r="N78" s="297"/>
      <c r="O78" s="328">
        <f>+P78</f>
        <v>458.4</v>
      </c>
      <c r="P78" s="292">
        <v>458.4</v>
      </c>
      <c r="Q78" s="292">
        <v>343.018</v>
      </c>
      <c r="R78" s="360"/>
      <c r="S78" s="340">
        <f t="shared" si="22"/>
        <v>20</v>
      </c>
      <c r="T78" s="292">
        <v>20</v>
      </c>
      <c r="U78" s="292"/>
      <c r="V78" s="294"/>
      <c r="W78" s="340"/>
      <c r="X78" s="292"/>
      <c r="Y78" s="292"/>
      <c r="Z78" s="294"/>
    </row>
    <row r="79" spans="1:26" ht="12.75">
      <c r="A79" s="428">
        <f>+A78+1</f>
        <v>70</v>
      </c>
      <c r="B79" s="410" t="s">
        <v>269</v>
      </c>
      <c r="C79" s="340">
        <f>G79+K79+O79+S79</f>
        <v>42.244</v>
      </c>
      <c r="D79" s="292">
        <f>H79+L79+P79+T79</f>
        <v>42.244</v>
      </c>
      <c r="E79" s="292">
        <f>I79+M79+Q79+U79</f>
        <v>28.803</v>
      </c>
      <c r="F79" s="294"/>
      <c r="G79" s="328">
        <f t="shared" si="21"/>
        <v>33.16</v>
      </c>
      <c r="H79" s="311">
        <v>33.16</v>
      </c>
      <c r="I79" s="292">
        <v>24.834</v>
      </c>
      <c r="J79" s="360"/>
      <c r="K79" s="340"/>
      <c r="L79" s="292"/>
      <c r="M79" s="292"/>
      <c r="N79" s="294"/>
      <c r="O79" s="328"/>
      <c r="P79" s="292"/>
      <c r="Q79" s="292"/>
      <c r="R79" s="360"/>
      <c r="S79" s="340">
        <f t="shared" si="22"/>
        <v>9.084</v>
      </c>
      <c r="T79" s="292">
        <v>9.084</v>
      </c>
      <c r="U79" s="292">
        <v>3.969</v>
      </c>
      <c r="V79" s="294"/>
      <c r="W79" s="340"/>
      <c r="X79" s="292"/>
      <c r="Y79" s="292"/>
      <c r="Z79" s="294"/>
    </row>
    <row r="80" spans="1:26" ht="12.75">
      <c r="A80" s="428">
        <f>+A79+1</f>
        <v>71</v>
      </c>
      <c r="B80" s="402" t="s">
        <v>222</v>
      </c>
      <c r="C80" s="340">
        <f>G80+K80+O80+S80+W80</f>
        <v>413.56300000000005</v>
      </c>
      <c r="D80" s="292">
        <f>H80+L80+P80+T80+X80</f>
        <v>412.91400000000004</v>
      </c>
      <c r="E80" s="292">
        <f>I80+M80+Q80+U80+Y80</f>
        <v>265.173</v>
      </c>
      <c r="F80" s="294">
        <f>J80+N80+R80+V80+Z80</f>
        <v>0.649</v>
      </c>
      <c r="G80" s="328">
        <f t="shared" si="21"/>
        <v>195.348</v>
      </c>
      <c r="H80" s="311">
        <v>195.348</v>
      </c>
      <c r="I80" s="292">
        <v>120.039</v>
      </c>
      <c r="J80" s="360"/>
      <c r="K80" s="296"/>
      <c r="L80" s="291"/>
      <c r="M80" s="291"/>
      <c r="N80" s="297"/>
      <c r="O80" s="328">
        <f>+P80</f>
        <v>193.497</v>
      </c>
      <c r="P80" s="292">
        <v>193.497</v>
      </c>
      <c r="Q80" s="292">
        <v>145.134</v>
      </c>
      <c r="R80" s="360"/>
      <c r="S80" s="340">
        <f>+T80+V80</f>
        <v>17.23</v>
      </c>
      <c r="T80" s="292">
        <v>16.581</v>
      </c>
      <c r="U80" s="292"/>
      <c r="V80" s="294">
        <v>0.649</v>
      </c>
      <c r="W80" s="340">
        <f>+X80</f>
        <v>7.488</v>
      </c>
      <c r="X80" s="292">
        <v>7.488</v>
      </c>
      <c r="Y80" s="292"/>
      <c r="Z80" s="294"/>
    </row>
    <row r="81" spans="1:26" ht="12.75">
      <c r="A81" s="428">
        <f>+A80+1</f>
        <v>72</v>
      </c>
      <c r="B81" s="402" t="s">
        <v>94</v>
      </c>
      <c r="C81" s="340">
        <f aca="true" t="shared" si="23" ref="C81:F83">+G81+K81+O81+S81</f>
        <v>680.516</v>
      </c>
      <c r="D81" s="292">
        <f t="shared" si="23"/>
        <v>680.516</v>
      </c>
      <c r="E81" s="292">
        <f t="shared" si="23"/>
        <v>431.565</v>
      </c>
      <c r="F81" s="294"/>
      <c r="G81" s="328">
        <f t="shared" si="21"/>
        <v>259.113</v>
      </c>
      <c r="H81" s="311">
        <v>259.113</v>
      </c>
      <c r="I81" s="292">
        <v>126.63</v>
      </c>
      <c r="J81" s="295"/>
      <c r="K81" s="296"/>
      <c r="L81" s="291"/>
      <c r="M81" s="291"/>
      <c r="N81" s="297"/>
      <c r="O81" s="328">
        <f>+P81</f>
        <v>407.191</v>
      </c>
      <c r="P81" s="292">
        <v>407.191</v>
      </c>
      <c r="Q81" s="292">
        <v>304.935</v>
      </c>
      <c r="R81" s="360"/>
      <c r="S81" s="340">
        <f t="shared" si="22"/>
        <v>14.212</v>
      </c>
      <c r="T81" s="292">
        <v>14.212</v>
      </c>
      <c r="U81" s="292"/>
      <c r="V81" s="294"/>
      <c r="W81" s="340"/>
      <c r="X81" s="292"/>
      <c r="Y81" s="292"/>
      <c r="Z81" s="294"/>
    </row>
    <row r="82" spans="1:26" ht="12.75">
      <c r="A82" s="428">
        <f>+A81+1</f>
        <v>73</v>
      </c>
      <c r="B82" s="402" t="s">
        <v>270</v>
      </c>
      <c r="C82" s="340">
        <f t="shared" si="23"/>
        <v>151.916</v>
      </c>
      <c r="D82" s="292">
        <f t="shared" si="23"/>
        <v>150.39600000000002</v>
      </c>
      <c r="E82" s="292">
        <f t="shared" si="23"/>
        <v>84.056</v>
      </c>
      <c r="F82" s="294">
        <f t="shared" si="23"/>
        <v>1.52</v>
      </c>
      <c r="G82" s="328">
        <f t="shared" si="21"/>
        <v>100.679</v>
      </c>
      <c r="H82" s="311">
        <v>99.159</v>
      </c>
      <c r="I82" s="292">
        <v>50.858</v>
      </c>
      <c r="J82" s="360">
        <v>1.52</v>
      </c>
      <c r="K82" s="340"/>
      <c r="L82" s="292"/>
      <c r="M82" s="292"/>
      <c r="N82" s="294"/>
      <c r="O82" s="328">
        <f>+P82</f>
        <v>44.892</v>
      </c>
      <c r="P82" s="292">
        <v>44.892</v>
      </c>
      <c r="Q82" s="292">
        <v>33.198</v>
      </c>
      <c r="R82" s="360"/>
      <c r="S82" s="340">
        <f t="shared" si="22"/>
        <v>6.345</v>
      </c>
      <c r="T82" s="292">
        <v>6.345</v>
      </c>
      <c r="U82" s="292"/>
      <c r="V82" s="294"/>
      <c r="W82" s="340"/>
      <c r="X82" s="292"/>
      <c r="Y82" s="292"/>
      <c r="Z82" s="294"/>
    </row>
    <row r="83" spans="1:26" ht="12.75">
      <c r="A83" s="428">
        <v>74</v>
      </c>
      <c r="B83" s="410" t="s">
        <v>271</v>
      </c>
      <c r="C83" s="340">
        <f t="shared" si="23"/>
        <v>41.339</v>
      </c>
      <c r="D83" s="292">
        <f t="shared" si="23"/>
        <v>41.339</v>
      </c>
      <c r="E83" s="292">
        <f t="shared" si="23"/>
        <v>28.078000000000003</v>
      </c>
      <c r="F83" s="294"/>
      <c r="G83" s="328">
        <f t="shared" si="21"/>
        <v>39.659</v>
      </c>
      <c r="H83" s="311">
        <v>39.659</v>
      </c>
      <c r="I83" s="292">
        <v>27.382</v>
      </c>
      <c r="J83" s="360"/>
      <c r="K83" s="340"/>
      <c r="L83" s="292"/>
      <c r="M83" s="292"/>
      <c r="N83" s="294"/>
      <c r="O83" s="328"/>
      <c r="P83" s="292"/>
      <c r="Q83" s="292"/>
      <c r="R83" s="360"/>
      <c r="S83" s="340">
        <f t="shared" si="22"/>
        <v>1.68</v>
      </c>
      <c r="T83" s="292">
        <v>1.68</v>
      </c>
      <c r="U83" s="292">
        <v>0.696</v>
      </c>
      <c r="V83" s="294"/>
      <c r="W83" s="340"/>
      <c r="X83" s="292"/>
      <c r="Y83" s="292"/>
      <c r="Z83" s="294"/>
    </row>
    <row r="84" spans="1:26" ht="12.75">
      <c r="A84" s="428">
        <v>75</v>
      </c>
      <c r="B84" s="402" t="s">
        <v>95</v>
      </c>
      <c r="C84" s="340">
        <f>G84+K84+O84+S84+W84</f>
        <v>639.041</v>
      </c>
      <c r="D84" s="292">
        <f>H84+L84+P84+T84+X84</f>
        <v>637.912</v>
      </c>
      <c r="E84" s="292">
        <f>I84+M84+Q84+U84+Y84</f>
        <v>409.21999999999997</v>
      </c>
      <c r="F84" s="294">
        <f>J84+N84+R84+V84+Z84</f>
        <v>1.129</v>
      </c>
      <c r="G84" s="328">
        <f t="shared" si="21"/>
        <v>212.582</v>
      </c>
      <c r="H84" s="311">
        <v>211.453</v>
      </c>
      <c r="I84" s="292">
        <v>113.244</v>
      </c>
      <c r="J84" s="360">
        <v>1.129</v>
      </c>
      <c r="K84" s="296"/>
      <c r="L84" s="291"/>
      <c r="M84" s="291"/>
      <c r="N84" s="297"/>
      <c r="O84" s="328">
        <f>+P84</f>
        <v>396.884</v>
      </c>
      <c r="P84" s="292">
        <v>396.884</v>
      </c>
      <c r="Q84" s="292">
        <v>295.931</v>
      </c>
      <c r="R84" s="360"/>
      <c r="S84" s="340">
        <f t="shared" si="22"/>
        <v>23.628</v>
      </c>
      <c r="T84" s="292">
        <v>23.628</v>
      </c>
      <c r="U84" s="292">
        <v>0.045</v>
      </c>
      <c r="V84" s="294"/>
      <c r="W84" s="340">
        <f>+X84</f>
        <v>5.947</v>
      </c>
      <c r="X84" s="292">
        <v>5.947</v>
      </c>
      <c r="Y84" s="292"/>
      <c r="Z84" s="294"/>
    </row>
    <row r="85" spans="1:26" ht="12.75">
      <c r="A85" s="428">
        <v>76</v>
      </c>
      <c r="B85" s="410" t="s">
        <v>272</v>
      </c>
      <c r="C85" s="340">
        <f>G85+K85+O85+S85</f>
        <v>34.827999999999996</v>
      </c>
      <c r="D85" s="292">
        <f>H85+L85+P85+T85</f>
        <v>34.827999999999996</v>
      </c>
      <c r="E85" s="292">
        <f>I85+M85+Q85+U85</f>
        <v>26.175</v>
      </c>
      <c r="F85" s="294"/>
      <c r="G85" s="328">
        <f t="shared" si="21"/>
        <v>33.412</v>
      </c>
      <c r="H85" s="311">
        <v>33.412</v>
      </c>
      <c r="I85" s="292">
        <v>25.55</v>
      </c>
      <c r="J85" s="360"/>
      <c r="K85" s="340"/>
      <c r="L85" s="292"/>
      <c r="M85" s="292"/>
      <c r="N85" s="294"/>
      <c r="O85" s="328"/>
      <c r="P85" s="292"/>
      <c r="Q85" s="292"/>
      <c r="R85" s="360"/>
      <c r="S85" s="340">
        <f t="shared" si="22"/>
        <v>1.416</v>
      </c>
      <c r="T85" s="292">
        <v>1.416</v>
      </c>
      <c r="U85" s="292">
        <v>0.625</v>
      </c>
      <c r="V85" s="294"/>
      <c r="W85" s="340"/>
      <c r="X85" s="292"/>
      <c r="Y85" s="292"/>
      <c r="Z85" s="294"/>
    </row>
    <row r="86" spans="1:26" ht="12.75">
      <c r="A86" s="428">
        <v>77</v>
      </c>
      <c r="B86" s="402" t="s">
        <v>226</v>
      </c>
      <c r="C86" s="340">
        <f aca="true" t="shared" si="24" ref="C86:E87">+G86+K86+O86+S86+W86</f>
        <v>847.756</v>
      </c>
      <c r="D86" s="292">
        <f t="shared" si="24"/>
        <v>847.756</v>
      </c>
      <c r="E86" s="292">
        <f t="shared" si="24"/>
        <v>494.404</v>
      </c>
      <c r="F86" s="294"/>
      <c r="G86" s="328">
        <f t="shared" si="21"/>
        <v>384.928</v>
      </c>
      <c r="H86" s="311">
        <v>384.928</v>
      </c>
      <c r="I86" s="292">
        <v>168.584</v>
      </c>
      <c r="J86" s="295"/>
      <c r="K86" s="296"/>
      <c r="L86" s="291"/>
      <c r="M86" s="291"/>
      <c r="N86" s="297"/>
      <c r="O86" s="328">
        <f>+P86</f>
        <v>436.907</v>
      </c>
      <c r="P86" s="292">
        <v>436.907</v>
      </c>
      <c r="Q86" s="292">
        <v>325.82</v>
      </c>
      <c r="R86" s="295"/>
      <c r="S86" s="340">
        <f t="shared" si="22"/>
        <v>23.925</v>
      </c>
      <c r="T86" s="292">
        <v>23.925</v>
      </c>
      <c r="U86" s="292"/>
      <c r="V86" s="294"/>
      <c r="W86" s="340">
        <f>+X86</f>
        <v>1.996</v>
      </c>
      <c r="X86" s="292">
        <v>1.996</v>
      </c>
      <c r="Y86" s="292"/>
      <c r="Z86" s="294"/>
    </row>
    <row r="87" spans="1:26" ht="24.75" customHeight="1">
      <c r="A87" s="428">
        <v>78</v>
      </c>
      <c r="B87" s="413" t="s">
        <v>394</v>
      </c>
      <c r="C87" s="340">
        <f t="shared" si="24"/>
        <v>28.219</v>
      </c>
      <c r="D87" s="292">
        <f t="shared" si="24"/>
        <v>28.219</v>
      </c>
      <c r="E87" s="292">
        <f t="shared" si="24"/>
        <v>21.037</v>
      </c>
      <c r="F87" s="294"/>
      <c r="G87" s="328">
        <f t="shared" si="21"/>
        <v>14.185</v>
      </c>
      <c r="H87" s="311">
        <v>14.185</v>
      </c>
      <c r="I87" s="292">
        <v>10.519</v>
      </c>
      <c r="J87" s="295"/>
      <c r="K87" s="296"/>
      <c r="L87" s="291"/>
      <c r="M87" s="291"/>
      <c r="N87" s="297"/>
      <c r="O87" s="328">
        <f>+P87</f>
        <v>14.034</v>
      </c>
      <c r="P87" s="292">
        <v>14.034</v>
      </c>
      <c r="Q87" s="292">
        <v>10.518</v>
      </c>
      <c r="R87" s="295"/>
      <c r="S87" s="340"/>
      <c r="T87" s="292"/>
      <c r="U87" s="292"/>
      <c r="V87" s="294"/>
      <c r="W87" s="340"/>
      <c r="X87" s="292"/>
      <c r="Y87" s="292"/>
      <c r="Z87" s="294"/>
    </row>
    <row r="88" spans="1:26" ht="12.75">
      <c r="A88" s="428">
        <v>79</v>
      </c>
      <c r="B88" s="402" t="s">
        <v>112</v>
      </c>
      <c r="C88" s="340">
        <f>+G88+K88+O88+S88+W88</f>
        <v>325.84</v>
      </c>
      <c r="D88" s="292">
        <f>+H88+L88+P88+T88+X88</f>
        <v>325.84</v>
      </c>
      <c r="E88" s="292">
        <f aca="true" t="shared" si="25" ref="C88:F94">+I88+M88+Q88+U88</f>
        <v>209.688</v>
      </c>
      <c r="F88" s="294"/>
      <c r="G88" s="328">
        <f t="shared" si="21"/>
        <v>23.503</v>
      </c>
      <c r="H88" s="311">
        <v>23.503</v>
      </c>
      <c r="I88" s="292">
        <v>4.833</v>
      </c>
      <c r="J88" s="360"/>
      <c r="K88" s="340">
        <f>L88+N88</f>
        <v>136.1</v>
      </c>
      <c r="L88" s="292">
        <v>136.1</v>
      </c>
      <c r="M88" s="292">
        <v>82.593</v>
      </c>
      <c r="N88" s="294"/>
      <c r="O88" s="328">
        <f>+P88</f>
        <v>161.696</v>
      </c>
      <c r="P88" s="292">
        <v>161.696</v>
      </c>
      <c r="Q88" s="292">
        <v>122.262</v>
      </c>
      <c r="R88" s="360"/>
      <c r="S88" s="340">
        <f t="shared" si="22"/>
        <v>4.266</v>
      </c>
      <c r="T88" s="292">
        <v>4.266</v>
      </c>
      <c r="U88" s="292"/>
      <c r="V88" s="294"/>
      <c r="W88" s="340">
        <f>+X88</f>
        <v>0.275</v>
      </c>
      <c r="X88" s="292">
        <v>0.275</v>
      </c>
      <c r="Y88" s="292"/>
      <c r="Z88" s="294"/>
    </row>
    <row r="89" spans="1:26" ht="12.75">
      <c r="A89" s="428">
        <v>80</v>
      </c>
      <c r="B89" s="402" t="s">
        <v>227</v>
      </c>
      <c r="C89" s="340">
        <f t="shared" si="25"/>
        <v>420.836</v>
      </c>
      <c r="D89" s="292">
        <f t="shared" si="25"/>
        <v>420.836</v>
      </c>
      <c r="E89" s="292">
        <f t="shared" si="25"/>
        <v>298.97200000000004</v>
      </c>
      <c r="F89" s="294"/>
      <c r="G89" s="328">
        <f t="shared" si="21"/>
        <v>362.457</v>
      </c>
      <c r="H89" s="311">
        <v>362.457</v>
      </c>
      <c r="I89" s="292">
        <v>264.66</v>
      </c>
      <c r="J89" s="295"/>
      <c r="K89" s="340">
        <f>L89+N89</f>
        <v>3.199</v>
      </c>
      <c r="L89" s="292">
        <v>3.199</v>
      </c>
      <c r="M89" s="292">
        <v>2.452</v>
      </c>
      <c r="N89" s="297"/>
      <c r="O89" s="328">
        <f>+P89</f>
        <v>24.822</v>
      </c>
      <c r="P89" s="292">
        <v>24.822</v>
      </c>
      <c r="Q89" s="292">
        <v>19.023</v>
      </c>
      <c r="R89" s="360"/>
      <c r="S89" s="340">
        <f>+T89+V89</f>
        <v>30.358</v>
      </c>
      <c r="T89" s="292">
        <v>30.358</v>
      </c>
      <c r="U89" s="292">
        <v>12.837</v>
      </c>
      <c r="V89" s="294"/>
      <c r="W89" s="340"/>
      <c r="X89" s="292"/>
      <c r="Y89" s="292"/>
      <c r="Z89" s="294"/>
    </row>
    <row r="90" spans="1:26" ht="12.75">
      <c r="A90" s="428">
        <v>81</v>
      </c>
      <c r="B90" s="402" t="s">
        <v>105</v>
      </c>
      <c r="C90" s="340">
        <f t="shared" si="25"/>
        <v>127.08400000000002</v>
      </c>
      <c r="D90" s="292">
        <f t="shared" si="25"/>
        <v>127.08400000000002</v>
      </c>
      <c r="E90" s="292">
        <f t="shared" si="25"/>
        <v>89.127</v>
      </c>
      <c r="F90" s="294"/>
      <c r="G90" s="328">
        <f t="shared" si="21"/>
        <v>98.415</v>
      </c>
      <c r="H90" s="311">
        <v>98.415</v>
      </c>
      <c r="I90" s="292">
        <v>72.407</v>
      </c>
      <c r="J90" s="295"/>
      <c r="K90" s="296"/>
      <c r="L90" s="291"/>
      <c r="M90" s="291"/>
      <c r="N90" s="297"/>
      <c r="O90" s="328">
        <f>+P90</f>
        <v>13.775</v>
      </c>
      <c r="P90" s="292">
        <v>13.775</v>
      </c>
      <c r="Q90" s="292">
        <v>10.557</v>
      </c>
      <c r="R90" s="360"/>
      <c r="S90" s="340">
        <f aca="true" t="shared" si="26" ref="S90:S95">T90+V90</f>
        <v>14.894</v>
      </c>
      <c r="T90" s="292">
        <v>14.894</v>
      </c>
      <c r="U90" s="292">
        <v>6.163</v>
      </c>
      <c r="V90" s="294"/>
      <c r="W90" s="340"/>
      <c r="X90" s="292"/>
      <c r="Y90" s="292"/>
      <c r="Z90" s="294"/>
    </row>
    <row r="91" spans="1:26" ht="12.75">
      <c r="A91" s="428">
        <f>+A90+1</f>
        <v>82</v>
      </c>
      <c r="B91" s="410" t="s">
        <v>96</v>
      </c>
      <c r="C91" s="340">
        <f>+G91+K91+O91+S91+W91</f>
        <v>105.15899999999999</v>
      </c>
      <c r="D91" s="292">
        <f>+H91+L91+P91+T91+X91</f>
        <v>104.07999999999998</v>
      </c>
      <c r="E91" s="292">
        <f t="shared" si="25"/>
        <v>47.018</v>
      </c>
      <c r="F91" s="294">
        <f t="shared" si="25"/>
        <v>1.079</v>
      </c>
      <c r="G91" s="328">
        <f t="shared" si="21"/>
        <v>66.633</v>
      </c>
      <c r="H91" s="311">
        <v>66.633</v>
      </c>
      <c r="I91" s="292">
        <v>47.018</v>
      </c>
      <c r="J91" s="295"/>
      <c r="K91" s="296"/>
      <c r="L91" s="291"/>
      <c r="M91" s="291"/>
      <c r="N91" s="297"/>
      <c r="O91" s="328"/>
      <c r="P91" s="292"/>
      <c r="Q91" s="292"/>
      <c r="R91" s="360"/>
      <c r="S91" s="340">
        <f t="shared" si="26"/>
        <v>24.349</v>
      </c>
      <c r="T91" s="292">
        <v>23.27</v>
      </c>
      <c r="U91" s="292"/>
      <c r="V91" s="294">
        <v>1.079</v>
      </c>
      <c r="W91" s="340">
        <f>X91+Z91</f>
        <v>14.177</v>
      </c>
      <c r="X91" s="292">
        <v>14.177</v>
      </c>
      <c r="Y91" s="292"/>
      <c r="Z91" s="294"/>
    </row>
    <row r="92" spans="1:26" ht="12.75">
      <c r="A92" s="428">
        <v>83</v>
      </c>
      <c r="B92" s="410" t="s">
        <v>273</v>
      </c>
      <c r="C92" s="340">
        <f t="shared" si="25"/>
        <v>96.04700000000001</v>
      </c>
      <c r="D92" s="292">
        <f t="shared" si="25"/>
        <v>96.04700000000001</v>
      </c>
      <c r="E92" s="292">
        <f t="shared" si="25"/>
        <v>71.171</v>
      </c>
      <c r="F92" s="294"/>
      <c r="G92" s="328">
        <f t="shared" si="21"/>
        <v>33.477</v>
      </c>
      <c r="H92" s="311">
        <v>33.477</v>
      </c>
      <c r="I92" s="292">
        <v>23.248</v>
      </c>
      <c r="J92" s="295"/>
      <c r="K92" s="296"/>
      <c r="L92" s="291"/>
      <c r="M92" s="291"/>
      <c r="N92" s="297"/>
      <c r="O92" s="328">
        <f>+P92</f>
        <v>62.53</v>
      </c>
      <c r="P92" s="292">
        <v>62.53</v>
      </c>
      <c r="Q92" s="292">
        <v>47.923</v>
      </c>
      <c r="R92" s="360"/>
      <c r="S92" s="340">
        <f t="shared" si="26"/>
        <v>0.04</v>
      </c>
      <c r="T92" s="292">
        <v>0.04</v>
      </c>
      <c r="U92" s="292"/>
      <c r="V92" s="294"/>
      <c r="W92" s="340"/>
      <c r="X92" s="292"/>
      <c r="Y92" s="292"/>
      <c r="Z92" s="294"/>
    </row>
    <row r="93" spans="1:26" ht="12.75">
      <c r="A93" s="428">
        <v>84</v>
      </c>
      <c r="B93" s="402" t="s">
        <v>228</v>
      </c>
      <c r="C93" s="340">
        <f t="shared" si="25"/>
        <v>234.102</v>
      </c>
      <c r="D93" s="292">
        <f t="shared" si="25"/>
        <v>234.102</v>
      </c>
      <c r="E93" s="292">
        <f t="shared" si="25"/>
        <v>149.672</v>
      </c>
      <c r="F93" s="294"/>
      <c r="G93" s="328">
        <f t="shared" si="21"/>
        <v>160.951</v>
      </c>
      <c r="H93" s="311">
        <v>160.951</v>
      </c>
      <c r="I93" s="292">
        <v>103.573</v>
      </c>
      <c r="J93" s="295"/>
      <c r="K93" s="340">
        <f>L93+N93</f>
        <v>3.068</v>
      </c>
      <c r="L93" s="292">
        <v>3.068</v>
      </c>
      <c r="M93" s="292">
        <v>2.335</v>
      </c>
      <c r="N93" s="297"/>
      <c r="O93" s="328">
        <f>+P93</f>
        <v>58.209</v>
      </c>
      <c r="P93" s="292">
        <v>58.209</v>
      </c>
      <c r="Q93" s="292">
        <v>42.268</v>
      </c>
      <c r="R93" s="360"/>
      <c r="S93" s="340">
        <f t="shared" si="26"/>
        <v>11.874</v>
      </c>
      <c r="T93" s="292">
        <v>11.874</v>
      </c>
      <c r="U93" s="292">
        <v>1.496</v>
      </c>
      <c r="V93" s="294"/>
      <c r="W93" s="340"/>
      <c r="X93" s="292"/>
      <c r="Y93" s="292"/>
      <c r="Z93" s="294"/>
    </row>
    <row r="94" spans="1:26" ht="12.75">
      <c r="A94" s="428">
        <v>85</v>
      </c>
      <c r="B94" s="402" t="s">
        <v>274</v>
      </c>
      <c r="C94" s="340">
        <f t="shared" si="25"/>
        <v>54.356</v>
      </c>
      <c r="D94" s="292">
        <f t="shared" si="25"/>
        <v>54.356</v>
      </c>
      <c r="E94" s="292">
        <f t="shared" si="25"/>
        <v>36.362</v>
      </c>
      <c r="F94" s="294"/>
      <c r="G94" s="328">
        <f t="shared" si="21"/>
        <v>32.26</v>
      </c>
      <c r="H94" s="311">
        <v>32.26</v>
      </c>
      <c r="I94" s="292">
        <v>20.849</v>
      </c>
      <c r="J94" s="295"/>
      <c r="K94" s="340"/>
      <c r="L94" s="291"/>
      <c r="M94" s="291"/>
      <c r="N94" s="297"/>
      <c r="O94" s="328">
        <f>+P94</f>
        <v>20.411</v>
      </c>
      <c r="P94" s="292">
        <v>20.411</v>
      </c>
      <c r="Q94" s="292">
        <v>15.513</v>
      </c>
      <c r="R94" s="360"/>
      <c r="S94" s="340">
        <f t="shared" si="26"/>
        <v>1.685</v>
      </c>
      <c r="T94" s="292">
        <v>1.685</v>
      </c>
      <c r="U94" s="292"/>
      <c r="V94" s="294"/>
      <c r="W94" s="340"/>
      <c r="X94" s="292"/>
      <c r="Y94" s="292"/>
      <c r="Z94" s="294"/>
    </row>
    <row r="95" spans="1:26" ht="12.75">
      <c r="A95" s="428">
        <v>86</v>
      </c>
      <c r="B95" s="410" t="s">
        <v>79</v>
      </c>
      <c r="C95" s="340">
        <f>G95+K95+O95+S95</f>
        <v>386.34900000000005</v>
      </c>
      <c r="D95" s="292">
        <f>H95+L95+P95+T95</f>
        <v>385.78000000000003</v>
      </c>
      <c r="E95" s="292">
        <f>I95+M95+Q95+U95</f>
        <v>233.234</v>
      </c>
      <c r="F95" s="294">
        <f>J95+N95+R95+V95</f>
        <v>0.569</v>
      </c>
      <c r="G95" s="328">
        <f t="shared" si="21"/>
        <v>350.571</v>
      </c>
      <c r="H95" s="311">
        <v>350.571</v>
      </c>
      <c r="I95" s="292">
        <v>215.357</v>
      </c>
      <c r="J95" s="360"/>
      <c r="K95" s="340">
        <f>L95+N95</f>
        <v>5.656</v>
      </c>
      <c r="L95" s="292">
        <v>5.656</v>
      </c>
      <c r="M95" s="292">
        <v>3.832</v>
      </c>
      <c r="N95" s="297"/>
      <c r="O95" s="328">
        <f>+P95</f>
        <v>14.457</v>
      </c>
      <c r="P95" s="292">
        <v>14.457</v>
      </c>
      <c r="Q95" s="292">
        <v>11.08</v>
      </c>
      <c r="R95" s="360"/>
      <c r="S95" s="340">
        <f t="shared" si="26"/>
        <v>15.665</v>
      </c>
      <c r="T95" s="292">
        <v>15.096</v>
      </c>
      <c r="U95" s="292">
        <v>2.965</v>
      </c>
      <c r="V95" s="294">
        <v>0.569</v>
      </c>
      <c r="W95" s="340"/>
      <c r="X95" s="292"/>
      <c r="Y95" s="292"/>
      <c r="Z95" s="294"/>
    </row>
    <row r="96" spans="1:26" ht="12.75">
      <c r="A96" s="428">
        <v>87</v>
      </c>
      <c r="B96" s="402" t="s">
        <v>81</v>
      </c>
      <c r="C96" s="340">
        <f aca="true" t="shared" si="27" ref="C96:C121">G96+K96+O96+S96</f>
        <v>9.731</v>
      </c>
      <c r="D96" s="292">
        <f aca="true" t="shared" si="28" ref="D96:D121">H96+L96+P96+T96</f>
        <v>9.731</v>
      </c>
      <c r="E96" s="292">
        <f aca="true" t="shared" si="29" ref="E96:E101">I96+M96+Q96+U96</f>
        <v>3.04</v>
      </c>
      <c r="F96" s="294"/>
      <c r="G96" s="328">
        <f t="shared" si="21"/>
        <v>9.731</v>
      </c>
      <c r="H96" s="311">
        <v>9.731</v>
      </c>
      <c r="I96" s="292">
        <v>3.04</v>
      </c>
      <c r="J96" s="361"/>
      <c r="K96" s="296"/>
      <c r="L96" s="291"/>
      <c r="M96" s="291"/>
      <c r="N96" s="297"/>
      <c r="O96" s="328"/>
      <c r="P96" s="292"/>
      <c r="Q96" s="292"/>
      <c r="R96" s="360"/>
      <c r="S96" s="340"/>
      <c r="T96" s="292"/>
      <c r="U96" s="292"/>
      <c r="V96" s="294"/>
      <c r="W96" s="340"/>
      <c r="X96" s="292"/>
      <c r="Y96" s="292"/>
      <c r="Z96" s="294"/>
    </row>
    <row r="97" spans="1:26" ht="12.75">
      <c r="A97" s="428">
        <v>88</v>
      </c>
      <c r="B97" s="402" t="s">
        <v>82</v>
      </c>
      <c r="C97" s="340">
        <f t="shared" si="27"/>
        <v>30.684</v>
      </c>
      <c r="D97" s="292">
        <f t="shared" si="28"/>
        <v>30.684</v>
      </c>
      <c r="E97" s="292">
        <f t="shared" si="29"/>
        <v>15.983</v>
      </c>
      <c r="F97" s="294"/>
      <c r="G97" s="328">
        <f t="shared" si="21"/>
        <v>30.684</v>
      </c>
      <c r="H97" s="311">
        <v>30.684</v>
      </c>
      <c r="I97" s="292">
        <v>15.983</v>
      </c>
      <c r="J97" s="361"/>
      <c r="K97" s="296"/>
      <c r="L97" s="291"/>
      <c r="M97" s="291"/>
      <c r="N97" s="297"/>
      <c r="O97" s="328"/>
      <c r="P97" s="292"/>
      <c r="Q97" s="292"/>
      <c r="R97" s="360"/>
      <c r="S97" s="340"/>
      <c r="T97" s="292"/>
      <c r="U97" s="292"/>
      <c r="V97" s="294"/>
      <c r="W97" s="340"/>
      <c r="X97" s="292"/>
      <c r="Y97" s="292"/>
      <c r="Z97" s="294"/>
    </row>
    <row r="98" spans="1:26" ht="12.75">
      <c r="A98" s="428">
        <v>89</v>
      </c>
      <c r="B98" s="402" t="s">
        <v>83</v>
      </c>
      <c r="C98" s="340">
        <f t="shared" si="27"/>
        <v>11.275</v>
      </c>
      <c r="D98" s="292">
        <f t="shared" si="28"/>
        <v>11.275</v>
      </c>
      <c r="E98" s="292">
        <f t="shared" si="29"/>
        <v>5.502</v>
      </c>
      <c r="F98" s="294"/>
      <c r="G98" s="328">
        <f t="shared" si="21"/>
        <v>11.275</v>
      </c>
      <c r="H98" s="311">
        <v>11.275</v>
      </c>
      <c r="I98" s="292">
        <v>5.502</v>
      </c>
      <c r="J98" s="360"/>
      <c r="K98" s="296"/>
      <c r="L98" s="291"/>
      <c r="M98" s="291"/>
      <c r="N98" s="297"/>
      <c r="O98" s="328"/>
      <c r="P98" s="292"/>
      <c r="Q98" s="292"/>
      <c r="R98" s="360"/>
      <c r="S98" s="296"/>
      <c r="T98" s="259"/>
      <c r="U98" s="259"/>
      <c r="V98" s="341"/>
      <c r="W98" s="296"/>
      <c r="X98" s="259"/>
      <c r="Y98" s="259"/>
      <c r="Z98" s="341"/>
    </row>
    <row r="99" spans="1:26" ht="12.75">
      <c r="A99" s="428">
        <v>90</v>
      </c>
      <c r="B99" s="402" t="s">
        <v>84</v>
      </c>
      <c r="C99" s="340">
        <f t="shared" si="27"/>
        <v>10.974</v>
      </c>
      <c r="D99" s="292">
        <f t="shared" si="28"/>
        <v>10.974</v>
      </c>
      <c r="E99" s="292">
        <f t="shared" si="29"/>
        <v>6.054</v>
      </c>
      <c r="F99" s="294"/>
      <c r="G99" s="328">
        <f t="shared" si="21"/>
        <v>10.974</v>
      </c>
      <c r="H99" s="311">
        <v>10.974</v>
      </c>
      <c r="I99" s="292">
        <v>6.054</v>
      </c>
      <c r="J99" s="361"/>
      <c r="K99" s="296"/>
      <c r="L99" s="291"/>
      <c r="M99" s="291"/>
      <c r="N99" s="297"/>
      <c r="O99" s="328"/>
      <c r="P99" s="292"/>
      <c r="Q99" s="292"/>
      <c r="R99" s="360"/>
      <c r="S99" s="296"/>
      <c r="T99" s="259"/>
      <c r="U99" s="259"/>
      <c r="V99" s="341"/>
      <c r="W99" s="296"/>
      <c r="X99" s="259"/>
      <c r="Y99" s="259"/>
      <c r="Z99" s="341"/>
    </row>
    <row r="100" spans="1:26" ht="12.75">
      <c r="A100" s="428">
        <v>91</v>
      </c>
      <c r="B100" s="402" t="s">
        <v>85</v>
      </c>
      <c r="C100" s="340">
        <f t="shared" si="27"/>
        <v>4.852</v>
      </c>
      <c r="D100" s="292">
        <f t="shared" si="28"/>
        <v>4.852</v>
      </c>
      <c r="E100" s="292">
        <f t="shared" si="29"/>
        <v>2.995</v>
      </c>
      <c r="F100" s="294"/>
      <c r="G100" s="328">
        <f t="shared" si="21"/>
        <v>4.852</v>
      </c>
      <c r="H100" s="311">
        <v>4.852</v>
      </c>
      <c r="I100" s="292">
        <v>2.995</v>
      </c>
      <c r="J100" s="361"/>
      <c r="K100" s="296"/>
      <c r="L100" s="291"/>
      <c r="M100" s="291"/>
      <c r="N100" s="297"/>
      <c r="O100" s="328"/>
      <c r="P100" s="292"/>
      <c r="Q100" s="292"/>
      <c r="R100" s="360"/>
      <c r="S100" s="296"/>
      <c r="T100" s="259"/>
      <c r="U100" s="259"/>
      <c r="V100" s="341"/>
      <c r="W100" s="296"/>
      <c r="X100" s="259"/>
      <c r="Y100" s="259"/>
      <c r="Z100" s="341"/>
    </row>
    <row r="101" spans="1:26" ht="12.75">
      <c r="A101" s="428">
        <v>92</v>
      </c>
      <c r="B101" s="402" t="s">
        <v>86</v>
      </c>
      <c r="C101" s="340">
        <f t="shared" si="27"/>
        <v>17.453</v>
      </c>
      <c r="D101" s="292">
        <f t="shared" si="28"/>
        <v>17.453</v>
      </c>
      <c r="E101" s="292">
        <f t="shared" si="29"/>
        <v>6.126</v>
      </c>
      <c r="F101" s="294"/>
      <c r="G101" s="328">
        <f t="shared" si="21"/>
        <v>17.453</v>
      </c>
      <c r="H101" s="311">
        <v>17.453</v>
      </c>
      <c r="I101" s="292">
        <v>6.126</v>
      </c>
      <c r="J101" s="361"/>
      <c r="K101" s="296"/>
      <c r="L101" s="291"/>
      <c r="M101" s="291"/>
      <c r="N101" s="297"/>
      <c r="O101" s="328"/>
      <c r="P101" s="292"/>
      <c r="Q101" s="292"/>
      <c r="R101" s="360"/>
      <c r="S101" s="296"/>
      <c r="T101" s="259"/>
      <c r="U101" s="259"/>
      <c r="V101" s="341"/>
      <c r="W101" s="296"/>
      <c r="X101" s="259"/>
      <c r="Y101" s="259"/>
      <c r="Z101" s="341"/>
    </row>
    <row r="102" spans="1:26" ht="13.5" thickBot="1">
      <c r="A102" s="429">
        <v>93</v>
      </c>
      <c r="B102" s="408" t="s">
        <v>101</v>
      </c>
      <c r="C102" s="342">
        <f t="shared" si="27"/>
        <v>18.56</v>
      </c>
      <c r="D102" s="305">
        <f t="shared" si="28"/>
        <v>18.56</v>
      </c>
      <c r="E102" s="305"/>
      <c r="F102" s="343"/>
      <c r="G102" s="330">
        <f>H102+J102</f>
        <v>18.56</v>
      </c>
      <c r="H102" s="321">
        <v>18.56</v>
      </c>
      <c r="I102" s="305"/>
      <c r="J102" s="362"/>
      <c r="K102" s="374"/>
      <c r="L102" s="322"/>
      <c r="M102" s="322"/>
      <c r="N102" s="375"/>
      <c r="O102" s="330"/>
      <c r="P102" s="305"/>
      <c r="Q102" s="305"/>
      <c r="R102" s="367"/>
      <c r="S102" s="374"/>
      <c r="T102" s="300"/>
      <c r="U102" s="300"/>
      <c r="V102" s="373"/>
      <c r="W102" s="374"/>
      <c r="X102" s="300"/>
      <c r="Y102" s="300"/>
      <c r="Z102" s="373"/>
    </row>
    <row r="103" spans="1:26" ht="45.75" thickBot="1">
      <c r="A103" s="426">
        <v>94</v>
      </c>
      <c r="B103" s="394" t="s">
        <v>276</v>
      </c>
      <c r="C103" s="346">
        <f>G103+K103+O103+S103+W103</f>
        <v>2560.0560000000005</v>
      </c>
      <c r="D103" s="323">
        <f>H103+L103+P103+T103+X103</f>
        <v>2501.512</v>
      </c>
      <c r="E103" s="323">
        <f>I103+M103+Q103+U103+Y103</f>
        <v>1270.5870000000002</v>
      </c>
      <c r="F103" s="347">
        <f>J103+N103+R103+V103+Z103</f>
        <v>58.544</v>
      </c>
      <c r="G103" s="307">
        <f>G104+G118+G119+G120+G121+SUM(G122:G134)+G136+G139+G140+G141</f>
        <v>2302.181</v>
      </c>
      <c r="H103" s="303">
        <f>H104+H118+H119+H120+H121+SUM(H122:H134)+H136+H139+H140+H141</f>
        <v>2272.681</v>
      </c>
      <c r="I103" s="303">
        <f>I104+I118+I119+I120+I121+SUM(I122:I134)+I136+I139+I140+I141</f>
        <v>1261.1640000000002</v>
      </c>
      <c r="J103" s="358">
        <f>J104+SUM(J118:J134)+J136+J139+J140</f>
        <v>29.5</v>
      </c>
      <c r="K103" s="302">
        <f>K104+SUM(K118:K134)+K136+K139+K140</f>
        <v>0.552</v>
      </c>
      <c r="L103" s="303">
        <f>L104+SUM(L118:L134)+L136+L139+L140</f>
        <v>0.552</v>
      </c>
      <c r="M103" s="303">
        <f>M104+SUM(M118:M134)+M136+M139+M140</f>
        <v>0.423</v>
      </c>
      <c r="N103" s="301"/>
      <c r="O103" s="306"/>
      <c r="P103" s="320"/>
      <c r="Q103" s="320"/>
      <c r="R103" s="380"/>
      <c r="S103" s="346">
        <f>S104+SUM(S118:S134)+S136+S139+S140</f>
        <v>160.31300000000002</v>
      </c>
      <c r="T103" s="323">
        <f>SUM(T118:T140)</f>
        <v>148.24</v>
      </c>
      <c r="U103" s="303">
        <f>SUM(U118:U139)</f>
        <v>9</v>
      </c>
      <c r="V103" s="301">
        <f>SUM(V118:V139)</f>
        <v>12.073</v>
      </c>
      <c r="W103" s="346">
        <f>W104+SUM(W118:W134)+W136+W139+W140</f>
        <v>97.00999999999999</v>
      </c>
      <c r="X103" s="323">
        <f>SUM(X118:X140)</f>
        <v>80.039</v>
      </c>
      <c r="Y103" s="303"/>
      <c r="Z103" s="301">
        <f>SUM(Z118:Z139)</f>
        <v>16.971</v>
      </c>
    </row>
    <row r="104" spans="1:26" ht="25.5">
      <c r="A104" s="427">
        <v>95</v>
      </c>
      <c r="B104" s="414" t="s">
        <v>277</v>
      </c>
      <c r="C104" s="344">
        <f t="shared" si="27"/>
        <v>161.9</v>
      </c>
      <c r="D104" s="298">
        <f t="shared" si="28"/>
        <v>161.9</v>
      </c>
      <c r="E104" s="298"/>
      <c r="F104" s="348"/>
      <c r="G104" s="331">
        <f>SUM(G105:G117)</f>
        <v>161.9</v>
      </c>
      <c r="H104" s="298">
        <f>SUM(H105:H117)</f>
        <v>161.9</v>
      </c>
      <c r="I104" s="298"/>
      <c r="J104" s="363"/>
      <c r="K104" s="376"/>
      <c r="L104" s="299"/>
      <c r="M104" s="299"/>
      <c r="N104" s="345"/>
      <c r="O104" s="370"/>
      <c r="P104" s="299"/>
      <c r="Q104" s="299"/>
      <c r="R104" s="363"/>
      <c r="S104" s="376"/>
      <c r="T104" s="299"/>
      <c r="U104" s="299"/>
      <c r="V104" s="345"/>
      <c r="W104" s="376"/>
      <c r="X104" s="299"/>
      <c r="Y104" s="299"/>
      <c r="Z104" s="345"/>
    </row>
    <row r="105" spans="1:26" ht="12.75">
      <c r="A105" s="428">
        <v>96</v>
      </c>
      <c r="B105" s="398" t="s">
        <v>170</v>
      </c>
      <c r="C105" s="338">
        <f t="shared" si="27"/>
        <v>16.4</v>
      </c>
      <c r="D105" s="291">
        <f t="shared" si="28"/>
        <v>16.4</v>
      </c>
      <c r="E105" s="291"/>
      <c r="F105" s="297"/>
      <c r="G105" s="293">
        <f aca="true" t="shared" si="30" ref="G105:G133">H105+J105</f>
        <v>16.4</v>
      </c>
      <c r="H105" s="291">
        <v>16.4</v>
      </c>
      <c r="I105" s="291"/>
      <c r="J105" s="295"/>
      <c r="K105" s="296"/>
      <c r="L105" s="291"/>
      <c r="M105" s="291"/>
      <c r="N105" s="297"/>
      <c r="O105" s="293"/>
      <c r="P105" s="291"/>
      <c r="Q105" s="291"/>
      <c r="R105" s="295"/>
      <c r="S105" s="296"/>
      <c r="T105" s="291"/>
      <c r="U105" s="291"/>
      <c r="V105" s="297"/>
      <c r="W105" s="296"/>
      <c r="X105" s="291"/>
      <c r="Y105" s="291"/>
      <c r="Z105" s="297"/>
    </row>
    <row r="106" spans="1:26" ht="12.75">
      <c r="A106" s="428">
        <v>97</v>
      </c>
      <c r="B106" s="398" t="s">
        <v>171</v>
      </c>
      <c r="C106" s="338">
        <f t="shared" si="27"/>
        <v>10.1</v>
      </c>
      <c r="D106" s="291">
        <f t="shared" si="28"/>
        <v>10.1</v>
      </c>
      <c r="E106" s="291"/>
      <c r="F106" s="297"/>
      <c r="G106" s="293">
        <f t="shared" si="30"/>
        <v>10.1</v>
      </c>
      <c r="H106" s="291">
        <v>10.1</v>
      </c>
      <c r="I106" s="291"/>
      <c r="J106" s="295"/>
      <c r="K106" s="296"/>
      <c r="L106" s="291"/>
      <c r="M106" s="291"/>
      <c r="N106" s="297"/>
      <c r="O106" s="293"/>
      <c r="P106" s="291"/>
      <c r="Q106" s="291"/>
      <c r="R106" s="295"/>
      <c r="S106" s="296"/>
      <c r="T106" s="291"/>
      <c r="U106" s="291"/>
      <c r="V106" s="297"/>
      <c r="W106" s="296"/>
      <c r="X106" s="291"/>
      <c r="Y106" s="291"/>
      <c r="Z106" s="297"/>
    </row>
    <row r="107" spans="1:26" ht="12.75">
      <c r="A107" s="428">
        <v>98</v>
      </c>
      <c r="B107" s="405" t="s">
        <v>363</v>
      </c>
      <c r="C107" s="338">
        <f t="shared" si="27"/>
        <v>12</v>
      </c>
      <c r="D107" s="291">
        <f t="shared" si="28"/>
        <v>12</v>
      </c>
      <c r="E107" s="291"/>
      <c r="F107" s="297"/>
      <c r="G107" s="293">
        <f t="shared" si="30"/>
        <v>12</v>
      </c>
      <c r="H107" s="291">
        <v>12</v>
      </c>
      <c r="I107" s="291"/>
      <c r="J107" s="295"/>
      <c r="K107" s="296"/>
      <c r="L107" s="291"/>
      <c r="M107" s="291"/>
      <c r="N107" s="297"/>
      <c r="O107" s="293"/>
      <c r="P107" s="291"/>
      <c r="Q107" s="291"/>
      <c r="R107" s="295"/>
      <c r="S107" s="296"/>
      <c r="T107" s="291"/>
      <c r="U107" s="291"/>
      <c r="V107" s="297"/>
      <c r="W107" s="296"/>
      <c r="X107" s="291"/>
      <c r="Y107" s="291"/>
      <c r="Z107" s="297"/>
    </row>
    <row r="108" spans="1:26" ht="12.75">
      <c r="A108" s="428">
        <v>99</v>
      </c>
      <c r="B108" s="405" t="s">
        <v>377</v>
      </c>
      <c r="C108" s="338">
        <f t="shared" si="27"/>
        <v>16</v>
      </c>
      <c r="D108" s="291">
        <f t="shared" si="28"/>
        <v>16</v>
      </c>
      <c r="E108" s="291"/>
      <c r="F108" s="297"/>
      <c r="G108" s="293">
        <f t="shared" si="30"/>
        <v>16</v>
      </c>
      <c r="H108" s="291">
        <v>16</v>
      </c>
      <c r="I108" s="291"/>
      <c r="J108" s="295"/>
      <c r="K108" s="296"/>
      <c r="L108" s="291"/>
      <c r="M108" s="291"/>
      <c r="N108" s="297"/>
      <c r="O108" s="293"/>
      <c r="P108" s="291"/>
      <c r="Q108" s="291"/>
      <c r="R108" s="295"/>
      <c r="S108" s="296"/>
      <c r="T108" s="291"/>
      <c r="U108" s="291"/>
      <c r="V108" s="297"/>
      <c r="W108" s="296"/>
      <c r="X108" s="291"/>
      <c r="Y108" s="291"/>
      <c r="Z108" s="297"/>
    </row>
    <row r="109" spans="1:26" ht="12.75">
      <c r="A109" s="428">
        <v>100</v>
      </c>
      <c r="B109" s="398" t="s">
        <v>173</v>
      </c>
      <c r="C109" s="338">
        <f t="shared" si="27"/>
        <v>15</v>
      </c>
      <c r="D109" s="291">
        <f t="shared" si="28"/>
        <v>15</v>
      </c>
      <c r="E109" s="291"/>
      <c r="F109" s="297"/>
      <c r="G109" s="293">
        <f t="shared" si="30"/>
        <v>15</v>
      </c>
      <c r="H109" s="291">
        <v>15</v>
      </c>
      <c r="I109" s="291"/>
      <c r="J109" s="295"/>
      <c r="K109" s="296"/>
      <c r="L109" s="291"/>
      <c r="M109" s="291"/>
      <c r="N109" s="297"/>
      <c r="O109" s="293"/>
      <c r="P109" s="291"/>
      <c r="Q109" s="291"/>
      <c r="R109" s="295"/>
      <c r="S109" s="296"/>
      <c r="T109" s="291"/>
      <c r="U109" s="291"/>
      <c r="V109" s="297"/>
      <c r="W109" s="296"/>
      <c r="X109" s="291"/>
      <c r="Y109" s="291"/>
      <c r="Z109" s="297"/>
    </row>
    <row r="110" spans="1:26" ht="12.75">
      <c r="A110" s="428">
        <v>101</v>
      </c>
      <c r="B110" s="398" t="s">
        <v>364</v>
      </c>
      <c r="C110" s="338">
        <f t="shared" si="27"/>
        <v>1.5</v>
      </c>
      <c r="D110" s="291">
        <f t="shared" si="28"/>
        <v>1.5</v>
      </c>
      <c r="E110" s="291"/>
      <c r="F110" s="297"/>
      <c r="G110" s="293">
        <f t="shared" si="30"/>
        <v>1.5</v>
      </c>
      <c r="H110" s="291">
        <v>1.5</v>
      </c>
      <c r="I110" s="291"/>
      <c r="J110" s="295"/>
      <c r="K110" s="296"/>
      <c r="L110" s="291"/>
      <c r="M110" s="291"/>
      <c r="N110" s="297"/>
      <c r="O110" s="293"/>
      <c r="P110" s="291"/>
      <c r="Q110" s="291"/>
      <c r="R110" s="295"/>
      <c r="S110" s="296"/>
      <c r="T110" s="291"/>
      <c r="U110" s="291"/>
      <c r="V110" s="297"/>
      <c r="W110" s="296"/>
      <c r="X110" s="291"/>
      <c r="Y110" s="291"/>
      <c r="Z110" s="297"/>
    </row>
    <row r="111" spans="1:26" ht="12.75">
      <c r="A111" s="428">
        <v>102</v>
      </c>
      <c r="B111" s="398" t="s">
        <v>365</v>
      </c>
      <c r="C111" s="338">
        <f t="shared" si="27"/>
        <v>6.9</v>
      </c>
      <c r="D111" s="291">
        <f t="shared" si="28"/>
        <v>6.9</v>
      </c>
      <c r="E111" s="291"/>
      <c r="F111" s="297"/>
      <c r="G111" s="293">
        <f t="shared" si="30"/>
        <v>6.9</v>
      </c>
      <c r="H111" s="291">
        <v>6.9</v>
      </c>
      <c r="I111" s="291"/>
      <c r="J111" s="295"/>
      <c r="K111" s="296"/>
      <c r="L111" s="291"/>
      <c r="M111" s="291"/>
      <c r="N111" s="297"/>
      <c r="O111" s="293"/>
      <c r="P111" s="291"/>
      <c r="Q111" s="291"/>
      <c r="R111" s="295"/>
      <c r="S111" s="296"/>
      <c r="T111" s="291"/>
      <c r="U111" s="291"/>
      <c r="V111" s="297"/>
      <c r="W111" s="296"/>
      <c r="X111" s="291"/>
      <c r="Y111" s="291"/>
      <c r="Z111" s="297"/>
    </row>
    <row r="112" spans="1:26" ht="12.75">
      <c r="A112" s="428">
        <v>103</v>
      </c>
      <c r="B112" s="398" t="s">
        <v>174</v>
      </c>
      <c r="C112" s="338">
        <f t="shared" si="27"/>
        <v>15</v>
      </c>
      <c r="D112" s="291">
        <f t="shared" si="28"/>
        <v>15</v>
      </c>
      <c r="E112" s="291"/>
      <c r="F112" s="297"/>
      <c r="G112" s="293">
        <f t="shared" si="30"/>
        <v>15</v>
      </c>
      <c r="H112" s="291">
        <v>15</v>
      </c>
      <c r="I112" s="291"/>
      <c r="J112" s="295"/>
      <c r="K112" s="296"/>
      <c r="L112" s="291"/>
      <c r="M112" s="291"/>
      <c r="N112" s="297"/>
      <c r="O112" s="293"/>
      <c r="P112" s="291"/>
      <c r="Q112" s="291"/>
      <c r="R112" s="295"/>
      <c r="S112" s="296"/>
      <c r="T112" s="291"/>
      <c r="U112" s="291"/>
      <c r="V112" s="297"/>
      <c r="W112" s="296"/>
      <c r="X112" s="291"/>
      <c r="Y112" s="291"/>
      <c r="Z112" s="297"/>
    </row>
    <row r="113" spans="1:26" ht="25.5">
      <c r="A113" s="428">
        <v>104</v>
      </c>
      <c r="B113" s="404" t="s">
        <v>378</v>
      </c>
      <c r="C113" s="338">
        <f t="shared" si="27"/>
        <v>1.5</v>
      </c>
      <c r="D113" s="291">
        <f t="shared" si="28"/>
        <v>1.5</v>
      </c>
      <c r="E113" s="291"/>
      <c r="F113" s="297"/>
      <c r="G113" s="293">
        <f t="shared" si="30"/>
        <v>1.5</v>
      </c>
      <c r="H113" s="291">
        <v>1.5</v>
      </c>
      <c r="I113" s="291"/>
      <c r="J113" s="295"/>
      <c r="K113" s="296"/>
      <c r="L113" s="291"/>
      <c r="M113" s="291"/>
      <c r="N113" s="297"/>
      <c r="O113" s="293"/>
      <c r="P113" s="291"/>
      <c r="Q113" s="291"/>
      <c r="R113" s="295"/>
      <c r="S113" s="296"/>
      <c r="T113" s="291"/>
      <c r="U113" s="291"/>
      <c r="V113" s="297"/>
      <c r="W113" s="296"/>
      <c r="X113" s="291"/>
      <c r="Y113" s="291"/>
      <c r="Z113" s="297"/>
    </row>
    <row r="114" spans="1:26" ht="12.75">
      <c r="A114" s="428">
        <v>105</v>
      </c>
      <c r="B114" s="398" t="s">
        <v>344</v>
      </c>
      <c r="C114" s="338">
        <f t="shared" si="27"/>
        <v>44</v>
      </c>
      <c r="D114" s="291">
        <f t="shared" si="28"/>
        <v>44</v>
      </c>
      <c r="E114" s="291"/>
      <c r="F114" s="297"/>
      <c r="G114" s="293">
        <f t="shared" si="30"/>
        <v>44</v>
      </c>
      <c r="H114" s="291">
        <v>44</v>
      </c>
      <c r="I114" s="291"/>
      <c r="J114" s="295"/>
      <c r="K114" s="296"/>
      <c r="L114" s="291"/>
      <c r="M114" s="291"/>
      <c r="N114" s="297"/>
      <c r="O114" s="293"/>
      <c r="P114" s="291"/>
      <c r="Q114" s="291"/>
      <c r="R114" s="295"/>
      <c r="S114" s="296"/>
      <c r="T114" s="291"/>
      <c r="U114" s="291"/>
      <c r="V114" s="297"/>
      <c r="W114" s="296"/>
      <c r="X114" s="291"/>
      <c r="Y114" s="291"/>
      <c r="Z114" s="297"/>
    </row>
    <row r="115" spans="1:26" ht="25.5">
      <c r="A115" s="428">
        <v>106</v>
      </c>
      <c r="B115" s="415" t="s">
        <v>376</v>
      </c>
      <c r="C115" s="338">
        <f t="shared" si="27"/>
        <v>1.5</v>
      </c>
      <c r="D115" s="291">
        <f t="shared" si="28"/>
        <v>1.5</v>
      </c>
      <c r="E115" s="291"/>
      <c r="F115" s="297"/>
      <c r="G115" s="293">
        <f t="shared" si="30"/>
        <v>1.5</v>
      </c>
      <c r="H115" s="291">
        <v>1.5</v>
      </c>
      <c r="I115" s="291"/>
      <c r="J115" s="295"/>
      <c r="K115" s="296"/>
      <c r="L115" s="291"/>
      <c r="M115" s="291"/>
      <c r="N115" s="297"/>
      <c r="O115" s="293"/>
      <c r="P115" s="291"/>
      <c r="Q115" s="291"/>
      <c r="R115" s="295"/>
      <c r="S115" s="296"/>
      <c r="T115" s="291"/>
      <c r="U115" s="291"/>
      <c r="V115" s="297"/>
      <c r="W115" s="296"/>
      <c r="X115" s="291"/>
      <c r="Y115" s="291"/>
      <c r="Z115" s="297"/>
    </row>
    <row r="116" spans="1:26" ht="26.25" customHeight="1">
      <c r="A116" s="428">
        <v>107</v>
      </c>
      <c r="B116" s="416" t="s">
        <v>381</v>
      </c>
      <c r="C116" s="338">
        <f t="shared" si="27"/>
        <v>20</v>
      </c>
      <c r="D116" s="291">
        <f t="shared" si="28"/>
        <v>20</v>
      </c>
      <c r="E116" s="291"/>
      <c r="F116" s="297"/>
      <c r="G116" s="293">
        <f t="shared" si="30"/>
        <v>20</v>
      </c>
      <c r="H116" s="291">
        <v>20</v>
      </c>
      <c r="I116" s="291"/>
      <c r="J116" s="295"/>
      <c r="K116" s="296"/>
      <c r="L116" s="291"/>
      <c r="M116" s="291"/>
      <c r="N116" s="297"/>
      <c r="O116" s="293"/>
      <c r="P116" s="291"/>
      <c r="Q116" s="291"/>
      <c r="R116" s="295"/>
      <c r="S116" s="296"/>
      <c r="T116" s="291"/>
      <c r="U116" s="291"/>
      <c r="V116" s="297"/>
      <c r="W116" s="296"/>
      <c r="X116" s="291"/>
      <c r="Y116" s="291"/>
      <c r="Z116" s="297"/>
    </row>
    <row r="117" spans="1:26" ht="24.75" customHeight="1">
      <c r="A117" s="428">
        <v>108</v>
      </c>
      <c r="B117" s="416" t="s">
        <v>382</v>
      </c>
      <c r="C117" s="338">
        <f t="shared" si="27"/>
        <v>2</v>
      </c>
      <c r="D117" s="291">
        <f t="shared" si="28"/>
        <v>2</v>
      </c>
      <c r="E117" s="291"/>
      <c r="F117" s="297"/>
      <c r="G117" s="293">
        <f t="shared" si="30"/>
        <v>2</v>
      </c>
      <c r="H117" s="291">
        <v>2</v>
      </c>
      <c r="I117" s="291"/>
      <c r="J117" s="295"/>
      <c r="K117" s="296"/>
      <c r="L117" s="291"/>
      <c r="M117" s="291"/>
      <c r="N117" s="297"/>
      <c r="O117" s="293"/>
      <c r="P117" s="291"/>
      <c r="Q117" s="291"/>
      <c r="R117" s="295"/>
      <c r="S117" s="296"/>
      <c r="T117" s="291"/>
      <c r="U117" s="291"/>
      <c r="V117" s="297"/>
      <c r="W117" s="296"/>
      <c r="X117" s="291"/>
      <c r="Y117" s="291"/>
      <c r="Z117" s="297"/>
    </row>
    <row r="118" spans="1:26" ht="12.75">
      <c r="A118" s="428">
        <v>109</v>
      </c>
      <c r="B118" s="402" t="s">
        <v>77</v>
      </c>
      <c r="C118" s="349">
        <f>G118+K118+O118+S118+W118</f>
        <v>423.9460000000001</v>
      </c>
      <c r="D118" s="304">
        <f>H118+L118+P118+T118+X118</f>
        <v>419.367</v>
      </c>
      <c r="E118" s="304">
        <f>I118+M118+Q118+U118+Y118</f>
        <v>221.013</v>
      </c>
      <c r="F118" s="350">
        <f>J118+N118+R118+V118+Z118</f>
        <v>4.579</v>
      </c>
      <c r="G118" s="328">
        <f t="shared" si="30"/>
        <v>368.67600000000004</v>
      </c>
      <c r="H118" s="292">
        <v>368.076</v>
      </c>
      <c r="I118" s="292">
        <v>211.59</v>
      </c>
      <c r="J118" s="360">
        <v>0.6</v>
      </c>
      <c r="K118" s="340">
        <f>L118+N118</f>
        <v>0.552</v>
      </c>
      <c r="L118" s="292">
        <v>0.552</v>
      </c>
      <c r="M118" s="292">
        <v>0.423</v>
      </c>
      <c r="N118" s="297"/>
      <c r="O118" s="293"/>
      <c r="P118" s="291"/>
      <c r="Q118" s="291"/>
      <c r="R118" s="295"/>
      <c r="S118" s="349">
        <f>T118+V118</f>
        <v>54.717999999999996</v>
      </c>
      <c r="T118" s="304">
        <v>50.739</v>
      </c>
      <c r="U118" s="292">
        <v>9</v>
      </c>
      <c r="V118" s="294">
        <v>3.979</v>
      </c>
      <c r="W118" s="340"/>
      <c r="X118" s="292"/>
      <c r="Y118" s="292"/>
      <c r="Z118" s="294"/>
    </row>
    <row r="119" spans="1:26" ht="12.75">
      <c r="A119" s="428">
        <v>110</v>
      </c>
      <c r="B119" s="402" t="s">
        <v>78</v>
      </c>
      <c r="C119" s="349">
        <f t="shared" si="27"/>
        <v>505.651</v>
      </c>
      <c r="D119" s="304">
        <f t="shared" si="28"/>
        <v>499.911</v>
      </c>
      <c r="E119" s="292">
        <f>I119+M119+Q119+U119</f>
        <v>286.276</v>
      </c>
      <c r="F119" s="294">
        <f>J119+N119+R119+V119</f>
        <v>5.74</v>
      </c>
      <c r="G119" s="328">
        <f t="shared" si="30"/>
        <v>449.738</v>
      </c>
      <c r="H119" s="292">
        <v>449.738</v>
      </c>
      <c r="I119" s="292">
        <v>286.276</v>
      </c>
      <c r="J119" s="295"/>
      <c r="K119" s="296"/>
      <c r="L119" s="291"/>
      <c r="M119" s="291"/>
      <c r="N119" s="297"/>
      <c r="O119" s="293"/>
      <c r="P119" s="291"/>
      <c r="Q119" s="291"/>
      <c r="R119" s="295"/>
      <c r="S119" s="349">
        <f>T119+V119</f>
        <v>55.913000000000004</v>
      </c>
      <c r="T119" s="304">
        <v>50.173</v>
      </c>
      <c r="U119" s="292"/>
      <c r="V119" s="294">
        <v>5.74</v>
      </c>
      <c r="W119" s="349"/>
      <c r="X119" s="304"/>
      <c r="Y119" s="292"/>
      <c r="Z119" s="294"/>
    </row>
    <row r="120" spans="1:26" ht="12.75">
      <c r="A120" s="428">
        <v>111</v>
      </c>
      <c r="B120" s="402" t="s">
        <v>120</v>
      </c>
      <c r="C120" s="340">
        <f>G120+K120+O120+S120+W120</f>
        <v>716.242</v>
      </c>
      <c r="D120" s="292">
        <f>H120+L120+P120+T120+X120</f>
        <v>694.918</v>
      </c>
      <c r="E120" s="292">
        <f>I120+M120+Q120+U120+Y120</f>
        <v>447.505</v>
      </c>
      <c r="F120" s="294">
        <f>J120+N120+R120+V120+Z120</f>
        <v>21.323999999999998</v>
      </c>
      <c r="G120" s="328">
        <f t="shared" si="30"/>
        <v>671.024</v>
      </c>
      <c r="H120" s="292">
        <v>658.024</v>
      </c>
      <c r="I120" s="292">
        <v>447.505</v>
      </c>
      <c r="J120" s="360">
        <v>13</v>
      </c>
      <c r="K120" s="296"/>
      <c r="L120" s="291"/>
      <c r="M120" s="291"/>
      <c r="N120" s="297"/>
      <c r="O120" s="293"/>
      <c r="P120" s="291"/>
      <c r="Q120" s="291"/>
      <c r="R120" s="295"/>
      <c r="S120" s="340">
        <f>T120+V120</f>
        <v>3.851</v>
      </c>
      <c r="T120" s="292">
        <v>3.851</v>
      </c>
      <c r="U120" s="292"/>
      <c r="V120" s="294"/>
      <c r="W120" s="340">
        <f>X120+Z120</f>
        <v>41.367</v>
      </c>
      <c r="X120" s="292">
        <v>33.043</v>
      </c>
      <c r="Y120" s="292"/>
      <c r="Z120" s="294">
        <v>8.324</v>
      </c>
    </row>
    <row r="121" spans="1:26" ht="12.75">
      <c r="A121" s="428">
        <v>112</v>
      </c>
      <c r="B121" s="410" t="s">
        <v>79</v>
      </c>
      <c r="C121" s="340">
        <f t="shared" si="27"/>
        <v>43.876999999999995</v>
      </c>
      <c r="D121" s="292">
        <f t="shared" si="28"/>
        <v>40.977</v>
      </c>
      <c r="E121" s="292"/>
      <c r="F121" s="294">
        <f>J121+N121+R121+V121+Z121</f>
        <v>2.9</v>
      </c>
      <c r="G121" s="328">
        <f t="shared" si="30"/>
        <v>43.876999999999995</v>
      </c>
      <c r="H121" s="292">
        <v>40.977</v>
      </c>
      <c r="I121" s="292"/>
      <c r="J121" s="360">
        <v>2.9</v>
      </c>
      <c r="K121" s="296"/>
      <c r="L121" s="291"/>
      <c r="M121" s="291"/>
      <c r="N121" s="297"/>
      <c r="O121" s="328"/>
      <c r="P121" s="292"/>
      <c r="Q121" s="292"/>
      <c r="R121" s="295"/>
      <c r="S121" s="340"/>
      <c r="T121" s="292"/>
      <c r="U121" s="292"/>
      <c r="V121" s="294"/>
      <c r="W121" s="340"/>
      <c r="X121" s="292"/>
      <c r="Y121" s="292"/>
      <c r="Z121" s="294"/>
    </row>
    <row r="122" spans="1:26" ht="25.5">
      <c r="A122" s="428">
        <v>113</v>
      </c>
      <c r="B122" s="417" t="s">
        <v>107</v>
      </c>
      <c r="C122" s="340">
        <f>G122+K122+O122+S122+W122</f>
        <v>105.571</v>
      </c>
      <c r="D122" s="292">
        <f>H122+L122+P122+T122+X122</f>
        <v>96.924</v>
      </c>
      <c r="E122" s="292">
        <f>I122+M122+Q122+U122+Y122</f>
        <v>27.641</v>
      </c>
      <c r="F122" s="294">
        <f>J122+N122+R122+V122+Z122</f>
        <v>8.647</v>
      </c>
      <c r="G122" s="328">
        <f t="shared" si="30"/>
        <v>40.071</v>
      </c>
      <c r="H122" s="292">
        <v>40.071</v>
      </c>
      <c r="I122" s="292">
        <v>27.641</v>
      </c>
      <c r="J122" s="360"/>
      <c r="K122" s="296"/>
      <c r="L122" s="291"/>
      <c r="M122" s="291"/>
      <c r="N122" s="297"/>
      <c r="O122" s="293"/>
      <c r="P122" s="291"/>
      <c r="Q122" s="291"/>
      <c r="R122" s="295"/>
      <c r="S122" s="340">
        <f>T122+V122</f>
        <v>9.857</v>
      </c>
      <c r="T122" s="292">
        <v>9.857</v>
      </c>
      <c r="U122" s="292"/>
      <c r="V122" s="294"/>
      <c r="W122" s="340">
        <f>X122+Z122</f>
        <v>55.643</v>
      </c>
      <c r="X122" s="292">
        <v>46.996</v>
      </c>
      <c r="Y122" s="292"/>
      <c r="Z122" s="294">
        <v>8.647</v>
      </c>
    </row>
    <row r="123" spans="1:26" ht="12.75">
      <c r="A123" s="428">
        <v>114</v>
      </c>
      <c r="B123" s="418" t="s">
        <v>391</v>
      </c>
      <c r="C123" s="340">
        <f aca="true" t="shared" si="31" ref="C123:C154">G123+K123+O123+S123</f>
        <v>133.47899999999998</v>
      </c>
      <c r="D123" s="292">
        <f aca="true" t="shared" si="32" ref="D123:D154">H123+L123+P123+T123</f>
        <v>118.125</v>
      </c>
      <c r="E123" s="292">
        <f aca="true" t="shared" si="33" ref="E123:F130">I123+M123+Q123+U123</f>
        <v>38.25</v>
      </c>
      <c r="F123" s="294">
        <f t="shared" si="33"/>
        <v>15.354</v>
      </c>
      <c r="G123" s="328">
        <f t="shared" si="30"/>
        <v>105.443</v>
      </c>
      <c r="H123" s="292">
        <v>92.443</v>
      </c>
      <c r="I123" s="292">
        <v>38.25</v>
      </c>
      <c r="J123" s="360">
        <v>13</v>
      </c>
      <c r="K123" s="296"/>
      <c r="L123" s="291"/>
      <c r="M123" s="291"/>
      <c r="N123" s="297"/>
      <c r="O123" s="293"/>
      <c r="P123" s="291"/>
      <c r="Q123" s="291"/>
      <c r="R123" s="295"/>
      <c r="S123" s="340">
        <f>T123+V123</f>
        <v>28.035999999999998</v>
      </c>
      <c r="T123" s="292">
        <v>25.682</v>
      </c>
      <c r="U123" s="292"/>
      <c r="V123" s="294">
        <v>2.354</v>
      </c>
      <c r="W123" s="340"/>
      <c r="X123" s="292"/>
      <c r="Y123" s="292"/>
      <c r="Z123" s="294"/>
    </row>
    <row r="124" spans="1:26" ht="12.75">
      <c r="A124" s="428">
        <v>115</v>
      </c>
      <c r="B124" s="402" t="s">
        <v>81</v>
      </c>
      <c r="C124" s="340">
        <f t="shared" si="31"/>
        <v>55.833000000000006</v>
      </c>
      <c r="D124" s="292">
        <f t="shared" si="32"/>
        <v>55.833000000000006</v>
      </c>
      <c r="E124" s="292">
        <f t="shared" si="33"/>
        <v>23.669</v>
      </c>
      <c r="F124" s="294"/>
      <c r="G124" s="328">
        <f t="shared" si="30"/>
        <v>55.441</v>
      </c>
      <c r="H124" s="292">
        <v>55.441</v>
      </c>
      <c r="I124" s="292">
        <v>23.669</v>
      </c>
      <c r="J124" s="361"/>
      <c r="K124" s="296"/>
      <c r="L124" s="291"/>
      <c r="M124" s="291"/>
      <c r="N124" s="297"/>
      <c r="O124" s="293"/>
      <c r="P124" s="291"/>
      <c r="Q124" s="291"/>
      <c r="R124" s="295"/>
      <c r="S124" s="340">
        <f>T124+V124</f>
        <v>0.392</v>
      </c>
      <c r="T124" s="292">
        <v>0.392</v>
      </c>
      <c r="U124" s="259"/>
      <c r="V124" s="341"/>
      <c r="W124" s="340"/>
      <c r="X124" s="292"/>
      <c r="Y124" s="259"/>
      <c r="Z124" s="341"/>
    </row>
    <row r="125" spans="1:26" ht="12.75">
      <c r="A125" s="428">
        <v>116</v>
      </c>
      <c r="B125" s="402" t="s">
        <v>82</v>
      </c>
      <c r="C125" s="340">
        <f t="shared" si="31"/>
        <v>33.235</v>
      </c>
      <c r="D125" s="292">
        <f t="shared" si="32"/>
        <v>33.235</v>
      </c>
      <c r="E125" s="292">
        <f t="shared" si="33"/>
        <v>21.526</v>
      </c>
      <c r="F125" s="294"/>
      <c r="G125" s="328">
        <f t="shared" si="30"/>
        <v>33.235</v>
      </c>
      <c r="H125" s="292">
        <v>33.235</v>
      </c>
      <c r="I125" s="292">
        <v>21.526</v>
      </c>
      <c r="J125" s="361"/>
      <c r="K125" s="296"/>
      <c r="L125" s="291"/>
      <c r="M125" s="291"/>
      <c r="N125" s="297"/>
      <c r="O125" s="293"/>
      <c r="P125" s="291"/>
      <c r="Q125" s="291"/>
      <c r="R125" s="295"/>
      <c r="S125" s="340">
        <f>T125+V125</f>
        <v>0</v>
      </c>
      <c r="T125" s="292"/>
      <c r="U125" s="259"/>
      <c r="V125" s="341"/>
      <c r="W125" s="340"/>
      <c r="X125" s="292"/>
      <c r="Y125" s="259"/>
      <c r="Z125" s="341"/>
    </row>
    <row r="126" spans="1:26" ht="12.75">
      <c r="A126" s="428">
        <v>117</v>
      </c>
      <c r="B126" s="402" t="s">
        <v>83</v>
      </c>
      <c r="C126" s="340">
        <f t="shared" si="31"/>
        <v>62.936</v>
      </c>
      <c r="D126" s="292">
        <f t="shared" si="32"/>
        <v>62.936</v>
      </c>
      <c r="E126" s="292">
        <f t="shared" si="33"/>
        <v>38.292</v>
      </c>
      <c r="F126" s="294"/>
      <c r="G126" s="328">
        <f t="shared" si="30"/>
        <v>61.016</v>
      </c>
      <c r="H126" s="292">
        <v>61.016</v>
      </c>
      <c r="I126" s="292">
        <v>38.292</v>
      </c>
      <c r="J126" s="360"/>
      <c r="K126" s="296"/>
      <c r="L126" s="291"/>
      <c r="M126" s="291"/>
      <c r="N126" s="297"/>
      <c r="O126" s="293"/>
      <c r="P126" s="291"/>
      <c r="Q126" s="291"/>
      <c r="R126" s="295"/>
      <c r="S126" s="340">
        <f>T126+V126</f>
        <v>1.92</v>
      </c>
      <c r="T126" s="292">
        <v>1.92</v>
      </c>
      <c r="U126" s="259"/>
      <c r="V126" s="341"/>
      <c r="W126" s="340"/>
      <c r="X126" s="292"/>
      <c r="Y126" s="259"/>
      <c r="Z126" s="341"/>
    </row>
    <row r="127" spans="1:26" ht="12.75">
      <c r="A127" s="428">
        <f aca="true" t="shared" si="34" ref="A127:A138">+A126+1</f>
        <v>118</v>
      </c>
      <c r="B127" s="402" t="s">
        <v>84</v>
      </c>
      <c r="C127" s="340">
        <f t="shared" si="31"/>
        <v>13.825</v>
      </c>
      <c r="D127" s="292">
        <f t="shared" si="32"/>
        <v>13.825</v>
      </c>
      <c r="E127" s="292">
        <f t="shared" si="33"/>
        <v>9.81</v>
      </c>
      <c r="F127" s="294"/>
      <c r="G127" s="328">
        <f t="shared" si="30"/>
        <v>13.825</v>
      </c>
      <c r="H127" s="292">
        <v>13.825</v>
      </c>
      <c r="I127" s="292">
        <v>9.81</v>
      </c>
      <c r="J127" s="361"/>
      <c r="K127" s="296"/>
      <c r="L127" s="291"/>
      <c r="M127" s="291"/>
      <c r="N127" s="297"/>
      <c r="O127" s="293"/>
      <c r="P127" s="291"/>
      <c r="Q127" s="291"/>
      <c r="R127" s="295"/>
      <c r="S127" s="340"/>
      <c r="T127" s="292"/>
      <c r="U127" s="259"/>
      <c r="V127" s="341"/>
      <c r="W127" s="340"/>
      <c r="X127" s="292"/>
      <c r="Y127" s="259"/>
      <c r="Z127" s="341"/>
    </row>
    <row r="128" spans="1:26" ht="12.75">
      <c r="A128" s="428">
        <f t="shared" si="34"/>
        <v>119</v>
      </c>
      <c r="B128" s="402" t="s">
        <v>85</v>
      </c>
      <c r="C128" s="340">
        <f t="shared" si="31"/>
        <v>24.842</v>
      </c>
      <c r="D128" s="292">
        <f t="shared" si="32"/>
        <v>24.842</v>
      </c>
      <c r="E128" s="292">
        <f t="shared" si="33"/>
        <v>15.247</v>
      </c>
      <c r="F128" s="294"/>
      <c r="G128" s="328">
        <f t="shared" si="30"/>
        <v>23.544</v>
      </c>
      <c r="H128" s="292">
        <v>23.544</v>
      </c>
      <c r="I128" s="292">
        <v>15.247</v>
      </c>
      <c r="J128" s="361"/>
      <c r="K128" s="296"/>
      <c r="L128" s="291"/>
      <c r="M128" s="291"/>
      <c r="N128" s="297"/>
      <c r="O128" s="293"/>
      <c r="P128" s="291"/>
      <c r="Q128" s="291"/>
      <c r="R128" s="295"/>
      <c r="S128" s="340">
        <f>T128+V128</f>
        <v>1.298</v>
      </c>
      <c r="T128" s="292">
        <v>1.298</v>
      </c>
      <c r="U128" s="292"/>
      <c r="V128" s="341"/>
      <c r="W128" s="340"/>
      <c r="X128" s="292"/>
      <c r="Y128" s="292"/>
      <c r="Z128" s="341"/>
    </row>
    <row r="129" spans="1:26" ht="12.75">
      <c r="A129" s="428">
        <f t="shared" si="34"/>
        <v>120</v>
      </c>
      <c r="B129" s="402" t="s">
        <v>86</v>
      </c>
      <c r="C129" s="340">
        <f t="shared" si="31"/>
        <v>69.103</v>
      </c>
      <c r="D129" s="292">
        <f t="shared" si="32"/>
        <v>69.103</v>
      </c>
      <c r="E129" s="292">
        <f t="shared" si="33"/>
        <v>39.512</v>
      </c>
      <c r="F129" s="294"/>
      <c r="G129" s="328">
        <f t="shared" si="30"/>
        <v>68.868</v>
      </c>
      <c r="H129" s="292">
        <v>68.868</v>
      </c>
      <c r="I129" s="292">
        <v>39.512</v>
      </c>
      <c r="J129" s="361"/>
      <c r="K129" s="296"/>
      <c r="L129" s="291"/>
      <c r="M129" s="291"/>
      <c r="N129" s="297"/>
      <c r="O129" s="293"/>
      <c r="P129" s="291"/>
      <c r="Q129" s="291"/>
      <c r="R129" s="295"/>
      <c r="S129" s="340">
        <f>T129+V129</f>
        <v>0.235</v>
      </c>
      <c r="T129" s="292">
        <v>0.235</v>
      </c>
      <c r="U129" s="259"/>
      <c r="V129" s="341"/>
      <c r="W129" s="340"/>
      <c r="X129" s="292"/>
      <c r="Y129" s="259"/>
      <c r="Z129" s="341"/>
    </row>
    <row r="130" spans="1:26" ht="12.75">
      <c r="A130" s="428">
        <f t="shared" si="34"/>
        <v>121</v>
      </c>
      <c r="B130" s="402" t="s">
        <v>87</v>
      </c>
      <c r="C130" s="340">
        <f t="shared" si="31"/>
        <v>56.501</v>
      </c>
      <c r="D130" s="292">
        <f t="shared" si="32"/>
        <v>56.501</v>
      </c>
      <c r="E130" s="292">
        <f t="shared" si="33"/>
        <v>32.227</v>
      </c>
      <c r="F130" s="294"/>
      <c r="G130" s="328">
        <f t="shared" si="30"/>
        <v>56.501</v>
      </c>
      <c r="H130" s="292">
        <v>56.501</v>
      </c>
      <c r="I130" s="292">
        <v>32.227</v>
      </c>
      <c r="J130" s="361"/>
      <c r="K130" s="296"/>
      <c r="L130" s="291"/>
      <c r="M130" s="291"/>
      <c r="N130" s="297"/>
      <c r="O130" s="293"/>
      <c r="P130" s="291"/>
      <c r="Q130" s="291"/>
      <c r="R130" s="295"/>
      <c r="S130" s="340"/>
      <c r="T130" s="292"/>
      <c r="U130" s="259"/>
      <c r="V130" s="341"/>
      <c r="W130" s="340"/>
      <c r="X130" s="292"/>
      <c r="Y130" s="259"/>
      <c r="Z130" s="341"/>
    </row>
    <row r="131" spans="1:26" ht="12.75">
      <c r="A131" s="428">
        <f t="shared" si="34"/>
        <v>122</v>
      </c>
      <c r="B131" s="402" t="s">
        <v>88</v>
      </c>
      <c r="C131" s="340">
        <f t="shared" si="31"/>
        <v>2.1</v>
      </c>
      <c r="D131" s="292">
        <f t="shared" si="32"/>
        <v>2.1</v>
      </c>
      <c r="E131" s="292"/>
      <c r="F131" s="294"/>
      <c r="G131" s="328">
        <f t="shared" si="30"/>
        <v>2.1</v>
      </c>
      <c r="H131" s="292">
        <v>2.1</v>
      </c>
      <c r="I131" s="292"/>
      <c r="J131" s="361"/>
      <c r="K131" s="296"/>
      <c r="L131" s="291"/>
      <c r="M131" s="291"/>
      <c r="N131" s="297"/>
      <c r="O131" s="293"/>
      <c r="P131" s="291"/>
      <c r="Q131" s="291"/>
      <c r="R131" s="295"/>
      <c r="S131" s="340"/>
      <c r="T131" s="292"/>
      <c r="U131" s="259"/>
      <c r="V131" s="341"/>
      <c r="W131" s="340"/>
      <c r="X131" s="292"/>
      <c r="Y131" s="259"/>
      <c r="Z131" s="341"/>
    </row>
    <row r="132" spans="1:26" ht="12.75">
      <c r="A132" s="428">
        <f t="shared" si="34"/>
        <v>123</v>
      </c>
      <c r="B132" s="402" t="s">
        <v>101</v>
      </c>
      <c r="C132" s="340">
        <f t="shared" si="31"/>
        <v>62.393</v>
      </c>
      <c r="D132" s="292">
        <f t="shared" si="32"/>
        <v>62.393</v>
      </c>
      <c r="E132" s="292">
        <f>I132+M132+Q132+U132</f>
        <v>31.65</v>
      </c>
      <c r="F132" s="294"/>
      <c r="G132" s="328">
        <f t="shared" si="30"/>
        <v>61.277</v>
      </c>
      <c r="H132" s="292">
        <v>61.277</v>
      </c>
      <c r="I132" s="292">
        <v>31.65</v>
      </c>
      <c r="J132" s="361"/>
      <c r="K132" s="296"/>
      <c r="L132" s="291"/>
      <c r="M132" s="291"/>
      <c r="N132" s="297"/>
      <c r="O132" s="293"/>
      <c r="P132" s="291"/>
      <c r="Q132" s="291"/>
      <c r="R132" s="295"/>
      <c r="S132" s="340">
        <f>T132+V132</f>
        <v>1.116</v>
      </c>
      <c r="T132" s="292">
        <v>1.116</v>
      </c>
      <c r="U132" s="259"/>
      <c r="V132" s="341"/>
      <c r="W132" s="340"/>
      <c r="X132" s="292"/>
      <c r="Y132" s="259"/>
      <c r="Z132" s="341"/>
    </row>
    <row r="133" spans="1:26" ht="12.75">
      <c r="A133" s="428">
        <f t="shared" si="34"/>
        <v>124</v>
      </c>
      <c r="B133" s="402" t="s">
        <v>89</v>
      </c>
      <c r="C133" s="340">
        <f t="shared" si="31"/>
        <v>0.228</v>
      </c>
      <c r="D133" s="292">
        <f t="shared" si="32"/>
        <v>0.228</v>
      </c>
      <c r="E133" s="292"/>
      <c r="F133" s="294"/>
      <c r="G133" s="328">
        <f t="shared" si="30"/>
        <v>0.228</v>
      </c>
      <c r="H133" s="292">
        <v>0.228</v>
      </c>
      <c r="I133" s="292"/>
      <c r="J133" s="361"/>
      <c r="K133" s="296"/>
      <c r="L133" s="291"/>
      <c r="M133" s="291"/>
      <c r="N133" s="297"/>
      <c r="O133" s="293"/>
      <c r="P133" s="291"/>
      <c r="Q133" s="291"/>
      <c r="R133" s="295"/>
      <c r="S133" s="340"/>
      <c r="T133" s="259"/>
      <c r="U133" s="259"/>
      <c r="V133" s="341"/>
      <c r="W133" s="340"/>
      <c r="X133" s="259"/>
      <c r="Y133" s="259"/>
      <c r="Z133" s="341"/>
    </row>
    <row r="134" spans="1:26" ht="12.75">
      <c r="A134" s="428">
        <f t="shared" si="34"/>
        <v>125</v>
      </c>
      <c r="B134" s="402" t="s">
        <v>292</v>
      </c>
      <c r="C134" s="340">
        <f t="shared" si="31"/>
        <v>0.29</v>
      </c>
      <c r="D134" s="292">
        <f t="shared" si="32"/>
        <v>0.29</v>
      </c>
      <c r="E134" s="292"/>
      <c r="F134" s="294"/>
      <c r="G134" s="328">
        <f>G135</f>
        <v>0.29</v>
      </c>
      <c r="H134" s="292">
        <f>H135</f>
        <v>0.29</v>
      </c>
      <c r="I134" s="292"/>
      <c r="J134" s="295"/>
      <c r="K134" s="296"/>
      <c r="L134" s="291"/>
      <c r="M134" s="291"/>
      <c r="N134" s="297"/>
      <c r="O134" s="293"/>
      <c r="P134" s="291"/>
      <c r="Q134" s="291"/>
      <c r="R134" s="295"/>
      <c r="S134" s="296"/>
      <c r="T134" s="291"/>
      <c r="U134" s="291"/>
      <c r="V134" s="297"/>
      <c r="W134" s="296"/>
      <c r="X134" s="291"/>
      <c r="Y134" s="291"/>
      <c r="Z134" s="297"/>
    </row>
    <row r="135" spans="1:26" ht="12.75">
      <c r="A135" s="428">
        <f t="shared" si="34"/>
        <v>126</v>
      </c>
      <c r="B135" s="402" t="s">
        <v>293</v>
      </c>
      <c r="C135" s="338">
        <f t="shared" si="31"/>
        <v>0.29</v>
      </c>
      <c r="D135" s="259">
        <f t="shared" si="32"/>
        <v>0.29</v>
      </c>
      <c r="E135" s="292"/>
      <c r="F135" s="294"/>
      <c r="G135" s="293">
        <f>H135+J135</f>
        <v>0.29</v>
      </c>
      <c r="H135" s="259">
        <v>0.29</v>
      </c>
      <c r="I135" s="292"/>
      <c r="J135" s="295"/>
      <c r="K135" s="296"/>
      <c r="L135" s="291"/>
      <c r="M135" s="291"/>
      <c r="N135" s="297"/>
      <c r="O135" s="293"/>
      <c r="P135" s="291"/>
      <c r="Q135" s="291"/>
      <c r="R135" s="295"/>
      <c r="S135" s="340"/>
      <c r="T135" s="292"/>
      <c r="U135" s="292"/>
      <c r="V135" s="294"/>
      <c r="W135" s="340"/>
      <c r="X135" s="292"/>
      <c r="Y135" s="292"/>
      <c r="Z135" s="294"/>
    </row>
    <row r="136" spans="1:26" ht="12.75">
      <c r="A136" s="428">
        <f t="shared" si="34"/>
        <v>127</v>
      </c>
      <c r="B136" s="402" t="s">
        <v>257</v>
      </c>
      <c r="C136" s="340">
        <f t="shared" si="31"/>
        <v>23.5</v>
      </c>
      <c r="D136" s="292">
        <f t="shared" si="32"/>
        <v>23.5</v>
      </c>
      <c r="E136" s="292"/>
      <c r="F136" s="294"/>
      <c r="G136" s="328">
        <f>G137+G138</f>
        <v>23.5</v>
      </c>
      <c r="H136" s="292">
        <f>H137+H138</f>
        <v>23.5</v>
      </c>
      <c r="I136" s="291"/>
      <c r="J136" s="295"/>
      <c r="K136" s="296"/>
      <c r="L136" s="291"/>
      <c r="M136" s="291"/>
      <c r="N136" s="297"/>
      <c r="O136" s="293"/>
      <c r="P136" s="291"/>
      <c r="Q136" s="291"/>
      <c r="R136" s="295"/>
      <c r="S136" s="296"/>
      <c r="T136" s="291"/>
      <c r="U136" s="291"/>
      <c r="V136" s="297"/>
      <c r="W136" s="296"/>
      <c r="X136" s="291"/>
      <c r="Y136" s="291"/>
      <c r="Z136" s="297"/>
    </row>
    <row r="137" spans="1:26" ht="12.75">
      <c r="A137" s="428">
        <f t="shared" si="34"/>
        <v>128</v>
      </c>
      <c r="B137" s="398" t="s">
        <v>366</v>
      </c>
      <c r="C137" s="338">
        <f t="shared" si="31"/>
        <v>20</v>
      </c>
      <c r="D137" s="259">
        <f t="shared" si="32"/>
        <v>20</v>
      </c>
      <c r="E137" s="292"/>
      <c r="F137" s="294"/>
      <c r="G137" s="293">
        <f>H137+J137</f>
        <v>20</v>
      </c>
      <c r="H137" s="259">
        <v>20</v>
      </c>
      <c r="I137" s="292"/>
      <c r="J137" s="295"/>
      <c r="K137" s="296"/>
      <c r="L137" s="291"/>
      <c r="M137" s="291"/>
      <c r="N137" s="297"/>
      <c r="O137" s="293"/>
      <c r="P137" s="291"/>
      <c r="Q137" s="291"/>
      <c r="R137" s="295"/>
      <c r="S137" s="340"/>
      <c r="T137" s="292"/>
      <c r="U137" s="292"/>
      <c r="V137" s="294"/>
      <c r="W137" s="340"/>
      <c r="X137" s="292"/>
      <c r="Y137" s="292"/>
      <c r="Z137" s="294"/>
    </row>
    <row r="138" spans="1:26" ht="12.75">
      <c r="A138" s="428">
        <f t="shared" si="34"/>
        <v>129</v>
      </c>
      <c r="B138" s="405" t="s">
        <v>196</v>
      </c>
      <c r="C138" s="338">
        <f t="shared" si="31"/>
        <v>3.5</v>
      </c>
      <c r="D138" s="259">
        <f t="shared" si="32"/>
        <v>3.5</v>
      </c>
      <c r="E138" s="292"/>
      <c r="F138" s="294"/>
      <c r="G138" s="293">
        <f>H138+J138</f>
        <v>3.5</v>
      </c>
      <c r="H138" s="259">
        <v>3.5</v>
      </c>
      <c r="I138" s="292"/>
      <c r="J138" s="295"/>
      <c r="K138" s="296"/>
      <c r="L138" s="291"/>
      <c r="M138" s="291"/>
      <c r="N138" s="297"/>
      <c r="O138" s="293"/>
      <c r="P138" s="291"/>
      <c r="Q138" s="291"/>
      <c r="R138" s="295"/>
      <c r="S138" s="340"/>
      <c r="T138" s="292"/>
      <c r="U138" s="292"/>
      <c r="V138" s="294"/>
      <c r="W138" s="340"/>
      <c r="X138" s="292"/>
      <c r="Y138" s="292"/>
      <c r="Z138" s="294"/>
    </row>
    <row r="139" spans="1:26" ht="12.75">
      <c r="A139" s="428">
        <v>130</v>
      </c>
      <c r="B139" s="402" t="s">
        <v>228</v>
      </c>
      <c r="C139" s="340">
        <f t="shared" si="31"/>
        <v>36.16</v>
      </c>
      <c r="D139" s="292">
        <f t="shared" si="32"/>
        <v>36.16</v>
      </c>
      <c r="E139" s="292">
        <f>I139+M139+Q139+U139</f>
        <v>18.872</v>
      </c>
      <c r="F139" s="294"/>
      <c r="G139" s="328">
        <f>+H139</f>
        <v>33.467</v>
      </c>
      <c r="H139" s="311">
        <v>33.467</v>
      </c>
      <c r="I139" s="292">
        <v>18.872</v>
      </c>
      <c r="J139" s="295"/>
      <c r="K139" s="296"/>
      <c r="L139" s="291"/>
      <c r="M139" s="291"/>
      <c r="N139" s="297"/>
      <c r="O139" s="293"/>
      <c r="P139" s="291"/>
      <c r="Q139" s="291"/>
      <c r="R139" s="295"/>
      <c r="S139" s="340">
        <f>T139+V139</f>
        <v>2.693</v>
      </c>
      <c r="T139" s="292">
        <v>2.693</v>
      </c>
      <c r="U139" s="292"/>
      <c r="V139" s="294"/>
      <c r="W139" s="340"/>
      <c r="X139" s="292"/>
      <c r="Y139" s="292"/>
      <c r="Z139" s="294"/>
    </row>
    <row r="140" spans="1:26" ht="12.75">
      <c r="A140" s="429">
        <v>131</v>
      </c>
      <c r="B140" s="402" t="s">
        <v>274</v>
      </c>
      <c r="C140" s="340">
        <f t="shared" si="31"/>
        <v>19.273</v>
      </c>
      <c r="D140" s="292">
        <f t="shared" si="32"/>
        <v>19.273</v>
      </c>
      <c r="E140" s="292">
        <f>I140+M140+Q140+U140</f>
        <v>12.217</v>
      </c>
      <c r="F140" s="294"/>
      <c r="G140" s="328">
        <f>+H140</f>
        <v>18.989</v>
      </c>
      <c r="H140" s="292">
        <v>18.989</v>
      </c>
      <c r="I140" s="292">
        <v>12.217</v>
      </c>
      <c r="J140" s="295"/>
      <c r="K140" s="296"/>
      <c r="L140" s="291"/>
      <c r="M140" s="291"/>
      <c r="N140" s="297"/>
      <c r="O140" s="293"/>
      <c r="P140" s="291"/>
      <c r="Q140" s="291"/>
      <c r="R140" s="295"/>
      <c r="S140" s="340">
        <f>T140+V140</f>
        <v>0.284</v>
      </c>
      <c r="T140" s="292">
        <v>0.284</v>
      </c>
      <c r="U140" s="292"/>
      <c r="V140" s="294"/>
      <c r="W140" s="340"/>
      <c r="X140" s="292"/>
      <c r="Y140" s="292"/>
      <c r="Z140" s="294"/>
    </row>
    <row r="141" spans="1:26" ht="13.5" thickBot="1">
      <c r="A141" s="430">
        <v>132</v>
      </c>
      <c r="B141" s="408" t="s">
        <v>393</v>
      </c>
      <c r="C141" s="342">
        <f t="shared" si="31"/>
        <v>9.171</v>
      </c>
      <c r="D141" s="305">
        <f t="shared" si="32"/>
        <v>9.171</v>
      </c>
      <c r="E141" s="305">
        <f>I141+M141+Q141+U141</f>
        <v>6.88</v>
      </c>
      <c r="F141" s="343"/>
      <c r="G141" s="330">
        <f>+H141</f>
        <v>9.171</v>
      </c>
      <c r="H141" s="305">
        <v>9.171</v>
      </c>
      <c r="I141" s="305">
        <v>6.88</v>
      </c>
      <c r="J141" s="364"/>
      <c r="K141" s="374"/>
      <c r="L141" s="322"/>
      <c r="M141" s="322"/>
      <c r="N141" s="375"/>
      <c r="O141" s="371"/>
      <c r="P141" s="322"/>
      <c r="Q141" s="322"/>
      <c r="R141" s="364"/>
      <c r="S141" s="342"/>
      <c r="T141" s="305"/>
      <c r="U141" s="305"/>
      <c r="V141" s="343"/>
      <c r="W141" s="342"/>
      <c r="X141" s="305"/>
      <c r="Y141" s="305"/>
      <c r="Z141" s="343"/>
    </row>
    <row r="142" spans="1:26" ht="45.75" thickBot="1">
      <c r="A142" s="426">
        <v>133</v>
      </c>
      <c r="B142" s="419" t="s">
        <v>296</v>
      </c>
      <c r="C142" s="302">
        <f>G142+K142+O142+S142+W142</f>
        <v>4576.015</v>
      </c>
      <c r="D142" s="303">
        <f>H142+L142+P142+T142+X142</f>
        <v>4520.675</v>
      </c>
      <c r="E142" s="303">
        <f>I142+M142+Q142+U142+Y142</f>
        <v>766.0139999999999</v>
      </c>
      <c r="F142" s="301">
        <f>J142+N142+R142+V142+Z142</f>
        <v>55.339999999999996</v>
      </c>
      <c r="G142" s="307">
        <f>G143+SUM(G161:G172)+G174+G177</f>
        <v>3121.08</v>
      </c>
      <c r="H142" s="303">
        <f>H143+SUM(H161:H174)</f>
        <v>3082.44</v>
      </c>
      <c r="I142" s="303">
        <f>I143+SUM(I161:I172)+I174+I177</f>
        <v>295.335</v>
      </c>
      <c r="J142" s="358">
        <f>J143+SUM(J161:J172)+J174+J177</f>
        <v>38.64</v>
      </c>
      <c r="K142" s="302">
        <f>K143+SUM(K161:K172)+SUM(K177:K192)</f>
        <v>1118.122</v>
      </c>
      <c r="L142" s="303">
        <f>L143+SUM(L161:L172)+SUM(L177:L192)</f>
        <v>1118.122</v>
      </c>
      <c r="M142" s="303">
        <f>M143+SUM(M161:M172)+SUM(M177:M192)</f>
        <v>341.37899999999996</v>
      </c>
      <c r="N142" s="301"/>
      <c r="O142" s="307"/>
      <c r="P142" s="303"/>
      <c r="Q142" s="303"/>
      <c r="R142" s="358"/>
      <c r="S142" s="302">
        <f>S143+SUM(S161:S172)+S174+S177</f>
        <v>244.194</v>
      </c>
      <c r="T142" s="303">
        <f>T161+T177</f>
        <v>243.254</v>
      </c>
      <c r="U142" s="303">
        <f>U161+U177</f>
        <v>129.3</v>
      </c>
      <c r="V142" s="301">
        <f>V161+V177</f>
        <v>0.94</v>
      </c>
      <c r="W142" s="302">
        <f>W143+SUM(W161:W172)+W174+W177</f>
        <v>92.619</v>
      </c>
      <c r="X142" s="303">
        <f>X161+X177</f>
        <v>76.85900000000001</v>
      </c>
      <c r="Y142" s="303"/>
      <c r="Z142" s="301">
        <f>Z161+Z177</f>
        <v>15.76</v>
      </c>
    </row>
    <row r="143" spans="1:26" ht="12.75">
      <c r="A143" s="427">
        <v>134</v>
      </c>
      <c r="B143" s="399" t="s">
        <v>242</v>
      </c>
      <c r="C143" s="344">
        <f t="shared" si="31"/>
        <v>3112.264</v>
      </c>
      <c r="D143" s="298">
        <f t="shared" si="32"/>
        <v>3074.5640000000003</v>
      </c>
      <c r="E143" s="298">
        <f>I143+M143+Q143+U143</f>
        <v>1.708</v>
      </c>
      <c r="F143" s="348">
        <f>J143+N143+R143+V143</f>
        <v>37.7</v>
      </c>
      <c r="G143" s="331">
        <f>SUM(G144:G160)</f>
        <v>2630.908</v>
      </c>
      <c r="H143" s="298">
        <f>SUM(H144:H160)</f>
        <v>2593.208</v>
      </c>
      <c r="I143" s="298"/>
      <c r="J143" s="365">
        <f>SUM(J144:J160)</f>
        <v>37.7</v>
      </c>
      <c r="K143" s="344">
        <f>SUM(K144:K155)</f>
        <v>481.35600000000005</v>
      </c>
      <c r="L143" s="298">
        <f>SUM(L144:L155)</f>
        <v>481.35600000000005</v>
      </c>
      <c r="M143" s="298">
        <f>SUM(M144:M155)</f>
        <v>1.708</v>
      </c>
      <c r="N143" s="345"/>
      <c r="O143" s="370"/>
      <c r="P143" s="299"/>
      <c r="Q143" s="299"/>
      <c r="R143" s="363"/>
      <c r="S143" s="376"/>
      <c r="T143" s="299"/>
      <c r="U143" s="299"/>
      <c r="V143" s="345"/>
      <c r="W143" s="376"/>
      <c r="X143" s="299"/>
      <c r="Y143" s="299"/>
      <c r="Z143" s="345"/>
    </row>
    <row r="144" spans="1:26" ht="12.75">
      <c r="A144" s="428">
        <v>135</v>
      </c>
      <c r="B144" s="398" t="s">
        <v>155</v>
      </c>
      <c r="C144" s="338">
        <f t="shared" si="31"/>
        <v>1795.195</v>
      </c>
      <c r="D144" s="291">
        <f t="shared" si="32"/>
        <v>1795.195</v>
      </c>
      <c r="E144" s="292"/>
      <c r="F144" s="294"/>
      <c r="G144" s="293">
        <f>H144+J144</f>
        <v>1795.195</v>
      </c>
      <c r="H144" s="291">
        <v>1795.195</v>
      </c>
      <c r="I144" s="291"/>
      <c r="J144" s="295"/>
      <c r="K144" s="296"/>
      <c r="L144" s="291"/>
      <c r="M144" s="291"/>
      <c r="N144" s="297"/>
      <c r="O144" s="293"/>
      <c r="P144" s="291"/>
      <c r="Q144" s="291"/>
      <c r="R144" s="295"/>
      <c r="S144" s="296"/>
      <c r="T144" s="291"/>
      <c r="U144" s="291"/>
      <c r="V144" s="297"/>
      <c r="W144" s="296"/>
      <c r="X144" s="291"/>
      <c r="Y144" s="291"/>
      <c r="Z144" s="297"/>
    </row>
    <row r="145" spans="1:26" ht="12.75">
      <c r="A145" s="428">
        <v>136</v>
      </c>
      <c r="B145" s="398" t="s">
        <v>156</v>
      </c>
      <c r="C145" s="338">
        <f t="shared" si="31"/>
        <v>25</v>
      </c>
      <c r="D145" s="291">
        <f t="shared" si="32"/>
        <v>25</v>
      </c>
      <c r="E145" s="292"/>
      <c r="F145" s="294"/>
      <c r="G145" s="293">
        <f>H145+J145</f>
        <v>25</v>
      </c>
      <c r="H145" s="291">
        <v>25</v>
      </c>
      <c r="I145" s="291"/>
      <c r="J145" s="295"/>
      <c r="K145" s="296"/>
      <c r="L145" s="291"/>
      <c r="M145" s="291"/>
      <c r="N145" s="297"/>
      <c r="O145" s="293"/>
      <c r="P145" s="291"/>
      <c r="Q145" s="291"/>
      <c r="R145" s="295"/>
      <c r="S145" s="296"/>
      <c r="T145" s="291"/>
      <c r="U145" s="291"/>
      <c r="V145" s="297"/>
      <c r="W145" s="296"/>
      <c r="X145" s="291"/>
      <c r="Y145" s="291"/>
      <c r="Z145" s="297"/>
    </row>
    <row r="146" spans="1:26" ht="12.75">
      <c r="A146" s="428">
        <v>137</v>
      </c>
      <c r="B146" s="398" t="s">
        <v>157</v>
      </c>
      <c r="C146" s="338">
        <f t="shared" si="31"/>
        <v>52.449</v>
      </c>
      <c r="D146" s="291">
        <f t="shared" si="32"/>
        <v>52.449</v>
      </c>
      <c r="E146" s="292"/>
      <c r="F146" s="294"/>
      <c r="G146" s="293">
        <f>H146+J146</f>
        <v>52.449</v>
      </c>
      <c r="H146" s="291">
        <v>52.449</v>
      </c>
      <c r="I146" s="291"/>
      <c r="J146" s="295"/>
      <c r="K146" s="296"/>
      <c r="L146" s="291"/>
      <c r="M146" s="291"/>
      <c r="N146" s="297"/>
      <c r="O146" s="293"/>
      <c r="P146" s="291"/>
      <c r="Q146" s="291"/>
      <c r="R146" s="295"/>
      <c r="S146" s="296"/>
      <c r="T146" s="291"/>
      <c r="U146" s="291"/>
      <c r="V146" s="297"/>
      <c r="W146" s="296"/>
      <c r="X146" s="291"/>
      <c r="Y146" s="291"/>
      <c r="Z146" s="297"/>
    </row>
    <row r="147" spans="1:26" ht="12.75">
      <c r="A147" s="428">
        <v>138</v>
      </c>
      <c r="B147" s="398" t="s">
        <v>158</v>
      </c>
      <c r="C147" s="338">
        <f t="shared" si="31"/>
        <v>3.39</v>
      </c>
      <c r="D147" s="291">
        <f t="shared" si="32"/>
        <v>3.39</v>
      </c>
      <c r="E147" s="292"/>
      <c r="F147" s="294"/>
      <c r="G147" s="293">
        <f>H147+J147</f>
        <v>3.39</v>
      </c>
      <c r="H147" s="312">
        <v>3.39</v>
      </c>
      <c r="I147" s="291"/>
      <c r="J147" s="295"/>
      <c r="K147" s="296"/>
      <c r="L147" s="291"/>
      <c r="M147" s="291"/>
      <c r="N147" s="297"/>
      <c r="O147" s="293"/>
      <c r="P147" s="291"/>
      <c r="Q147" s="291"/>
      <c r="R147" s="295"/>
      <c r="S147" s="296"/>
      <c r="T147" s="291"/>
      <c r="U147" s="291"/>
      <c r="V147" s="297"/>
      <c r="W147" s="296"/>
      <c r="X147" s="291"/>
      <c r="Y147" s="291"/>
      <c r="Z147" s="297"/>
    </row>
    <row r="148" spans="1:26" ht="12.75">
      <c r="A148" s="428">
        <v>139</v>
      </c>
      <c r="B148" s="405" t="s">
        <v>367</v>
      </c>
      <c r="C148" s="338">
        <f t="shared" si="31"/>
        <v>353.766</v>
      </c>
      <c r="D148" s="291">
        <f t="shared" si="32"/>
        <v>353.766</v>
      </c>
      <c r="E148" s="292"/>
      <c r="F148" s="294"/>
      <c r="G148" s="293">
        <f>H148+J148</f>
        <v>353.766</v>
      </c>
      <c r="H148" s="291">
        <v>353.766</v>
      </c>
      <c r="I148" s="291"/>
      <c r="J148" s="295"/>
      <c r="K148" s="296"/>
      <c r="L148" s="291"/>
      <c r="M148" s="291"/>
      <c r="N148" s="297"/>
      <c r="O148" s="293"/>
      <c r="P148" s="291"/>
      <c r="Q148" s="291"/>
      <c r="R148" s="295"/>
      <c r="S148" s="296"/>
      <c r="T148" s="291"/>
      <c r="U148" s="291"/>
      <c r="V148" s="297"/>
      <c r="W148" s="296"/>
      <c r="X148" s="291"/>
      <c r="Y148" s="291"/>
      <c r="Z148" s="297"/>
    </row>
    <row r="149" spans="1:26" ht="12.75">
      <c r="A149" s="428">
        <v>140</v>
      </c>
      <c r="B149" s="398" t="s">
        <v>75</v>
      </c>
      <c r="C149" s="338">
        <f t="shared" si="31"/>
        <v>266.345</v>
      </c>
      <c r="D149" s="291">
        <f t="shared" si="32"/>
        <v>266.345</v>
      </c>
      <c r="E149" s="292"/>
      <c r="F149" s="294"/>
      <c r="G149" s="293"/>
      <c r="H149" s="291"/>
      <c r="I149" s="291"/>
      <c r="J149" s="295"/>
      <c r="K149" s="296">
        <f>L149+N149</f>
        <v>266.345</v>
      </c>
      <c r="L149" s="291">
        <v>266.345</v>
      </c>
      <c r="M149" s="291"/>
      <c r="N149" s="297"/>
      <c r="O149" s="293"/>
      <c r="P149" s="291"/>
      <c r="Q149" s="291"/>
      <c r="R149" s="295"/>
      <c r="S149" s="296"/>
      <c r="T149" s="291"/>
      <c r="U149" s="291"/>
      <c r="V149" s="297"/>
      <c r="W149" s="296"/>
      <c r="X149" s="291"/>
      <c r="Y149" s="291"/>
      <c r="Z149" s="297"/>
    </row>
    <row r="150" spans="1:26" ht="12.75">
      <c r="A150" s="428">
        <f>+A149+1</f>
        <v>141</v>
      </c>
      <c r="B150" s="398" t="s">
        <v>161</v>
      </c>
      <c r="C150" s="338">
        <f t="shared" si="31"/>
        <v>209.182</v>
      </c>
      <c r="D150" s="291">
        <f t="shared" si="32"/>
        <v>209.182</v>
      </c>
      <c r="E150" s="292"/>
      <c r="F150" s="294"/>
      <c r="G150" s="293"/>
      <c r="H150" s="291"/>
      <c r="I150" s="291"/>
      <c r="J150" s="295"/>
      <c r="K150" s="296">
        <f>L150+N150</f>
        <v>209.182</v>
      </c>
      <c r="L150" s="291">
        <v>209.182</v>
      </c>
      <c r="M150" s="291"/>
      <c r="N150" s="297"/>
      <c r="O150" s="293"/>
      <c r="P150" s="291"/>
      <c r="Q150" s="291"/>
      <c r="R150" s="295"/>
      <c r="S150" s="296"/>
      <c r="T150" s="291"/>
      <c r="U150" s="291"/>
      <c r="V150" s="297"/>
      <c r="W150" s="296"/>
      <c r="X150" s="291"/>
      <c r="Y150" s="291"/>
      <c r="Z150" s="297"/>
    </row>
    <row r="151" spans="1:26" ht="12.75">
      <c r="A151" s="428">
        <v>142</v>
      </c>
      <c r="B151" s="398" t="s">
        <v>350</v>
      </c>
      <c r="C151" s="338">
        <f t="shared" si="31"/>
        <v>3.6</v>
      </c>
      <c r="D151" s="259">
        <f t="shared" si="32"/>
        <v>3.6</v>
      </c>
      <c r="E151" s="259"/>
      <c r="F151" s="294"/>
      <c r="G151" s="293"/>
      <c r="H151" s="291"/>
      <c r="I151" s="291"/>
      <c r="J151" s="295"/>
      <c r="K151" s="296">
        <f>L151+N151</f>
        <v>3.6</v>
      </c>
      <c r="L151" s="291">
        <v>3.6</v>
      </c>
      <c r="M151" s="291"/>
      <c r="N151" s="297"/>
      <c r="O151" s="293"/>
      <c r="P151" s="291"/>
      <c r="Q151" s="291"/>
      <c r="R151" s="295"/>
      <c r="S151" s="296"/>
      <c r="T151" s="291"/>
      <c r="U151" s="291"/>
      <c r="V151" s="297"/>
      <c r="W151" s="296"/>
      <c r="X151" s="291"/>
      <c r="Y151" s="291"/>
      <c r="Z151" s="297"/>
    </row>
    <row r="152" spans="1:26" ht="12.75">
      <c r="A152" s="428">
        <v>143</v>
      </c>
      <c r="B152" s="398" t="s">
        <v>162</v>
      </c>
      <c r="C152" s="338">
        <f t="shared" si="31"/>
        <v>290</v>
      </c>
      <c r="D152" s="291">
        <f t="shared" si="32"/>
        <v>290</v>
      </c>
      <c r="E152" s="292"/>
      <c r="F152" s="294"/>
      <c r="G152" s="293">
        <f>H152+J152</f>
        <v>290</v>
      </c>
      <c r="H152" s="291">
        <v>290</v>
      </c>
      <c r="I152" s="291"/>
      <c r="J152" s="295"/>
      <c r="K152" s="296"/>
      <c r="L152" s="291"/>
      <c r="M152" s="291"/>
      <c r="N152" s="297"/>
      <c r="O152" s="293"/>
      <c r="P152" s="291"/>
      <c r="Q152" s="291"/>
      <c r="R152" s="295"/>
      <c r="S152" s="296"/>
      <c r="T152" s="291"/>
      <c r="U152" s="291"/>
      <c r="V152" s="297"/>
      <c r="W152" s="296"/>
      <c r="X152" s="291"/>
      <c r="Y152" s="291"/>
      <c r="Z152" s="297"/>
    </row>
    <row r="153" spans="1:26" ht="25.5">
      <c r="A153" s="431">
        <v>144</v>
      </c>
      <c r="B153" s="420" t="s">
        <v>163</v>
      </c>
      <c r="C153" s="351">
        <f t="shared" si="31"/>
        <v>10.049</v>
      </c>
      <c r="D153" s="313">
        <f t="shared" si="32"/>
        <v>10.049</v>
      </c>
      <c r="E153" s="314"/>
      <c r="F153" s="352"/>
      <c r="G153" s="332">
        <f>H153+J153</f>
        <v>10.049</v>
      </c>
      <c r="H153" s="315">
        <v>10.049</v>
      </c>
      <c r="I153" s="316"/>
      <c r="J153" s="366"/>
      <c r="K153" s="296"/>
      <c r="L153" s="316"/>
      <c r="M153" s="316"/>
      <c r="N153" s="377"/>
      <c r="O153" s="372"/>
      <c r="P153" s="316"/>
      <c r="Q153" s="316"/>
      <c r="R153" s="366"/>
      <c r="S153" s="381"/>
      <c r="T153" s="316"/>
      <c r="U153" s="316"/>
      <c r="V153" s="377"/>
      <c r="W153" s="381"/>
      <c r="X153" s="316"/>
      <c r="Y153" s="316"/>
      <c r="Z153" s="377"/>
    </row>
    <row r="154" spans="1:26" ht="12.75">
      <c r="A154" s="431">
        <v>145</v>
      </c>
      <c r="B154" s="420" t="s">
        <v>124</v>
      </c>
      <c r="C154" s="351">
        <f t="shared" si="31"/>
        <v>2.229</v>
      </c>
      <c r="D154" s="313">
        <f t="shared" si="32"/>
        <v>2.229</v>
      </c>
      <c r="E154" s="313">
        <f>I154+M154+Q154+U154</f>
        <v>1.708</v>
      </c>
      <c r="F154" s="352"/>
      <c r="G154" s="332"/>
      <c r="H154" s="315"/>
      <c r="I154" s="316"/>
      <c r="J154" s="366"/>
      <c r="K154" s="296">
        <f>L154+N154</f>
        <v>2.229</v>
      </c>
      <c r="L154" s="316">
        <v>2.229</v>
      </c>
      <c r="M154" s="316">
        <v>1.708</v>
      </c>
      <c r="N154" s="377"/>
      <c r="O154" s="372"/>
      <c r="P154" s="316"/>
      <c r="Q154" s="316"/>
      <c r="R154" s="366"/>
      <c r="S154" s="381"/>
      <c r="T154" s="316"/>
      <c r="U154" s="316"/>
      <c r="V154" s="377"/>
      <c r="W154" s="381"/>
      <c r="X154" s="316"/>
      <c r="Y154" s="316"/>
      <c r="Z154" s="377"/>
    </row>
    <row r="155" spans="1:26" ht="25.5">
      <c r="A155" s="428">
        <v>146</v>
      </c>
      <c r="B155" s="404" t="s">
        <v>164</v>
      </c>
      <c r="C155" s="338">
        <f aca="true" t="shared" si="35" ref="C155:D192">G155+K155+O155+S155</f>
        <v>28.7</v>
      </c>
      <c r="D155" s="313"/>
      <c r="E155" s="292"/>
      <c r="F155" s="341">
        <v>28.7</v>
      </c>
      <c r="G155" s="332">
        <f aca="true" t="shared" si="36" ref="G155:G161">H155+J155</f>
        <v>28.7</v>
      </c>
      <c r="H155" s="291"/>
      <c r="I155" s="291"/>
      <c r="J155" s="295">
        <v>28.7</v>
      </c>
      <c r="K155" s="296"/>
      <c r="L155" s="291"/>
      <c r="M155" s="291"/>
      <c r="N155" s="297"/>
      <c r="O155" s="293"/>
      <c r="P155" s="291"/>
      <c r="Q155" s="291"/>
      <c r="R155" s="361" t="s">
        <v>351</v>
      </c>
      <c r="S155" s="296"/>
      <c r="T155" s="291"/>
      <c r="U155" s="291"/>
      <c r="V155" s="297"/>
      <c r="W155" s="296"/>
      <c r="X155" s="291"/>
      <c r="Y155" s="291"/>
      <c r="Z155" s="297"/>
    </row>
    <row r="156" spans="1:26" ht="12.75">
      <c r="A156" s="428">
        <v>147</v>
      </c>
      <c r="B156" s="403" t="s">
        <v>165</v>
      </c>
      <c r="C156" s="338">
        <f t="shared" si="35"/>
        <v>6.279</v>
      </c>
      <c r="D156" s="313">
        <f aca="true" t="shared" si="37" ref="D156:D192">H156+L156+P156+T156</f>
        <v>6.279</v>
      </c>
      <c r="E156" s="292"/>
      <c r="F156" s="341"/>
      <c r="G156" s="332">
        <f t="shared" si="36"/>
        <v>6.279</v>
      </c>
      <c r="H156" s="291">
        <v>6.279</v>
      </c>
      <c r="I156" s="291"/>
      <c r="J156" s="295"/>
      <c r="K156" s="296"/>
      <c r="L156" s="291"/>
      <c r="M156" s="291"/>
      <c r="N156" s="297"/>
      <c r="O156" s="293"/>
      <c r="P156" s="291"/>
      <c r="Q156" s="291"/>
      <c r="R156" s="295"/>
      <c r="S156" s="296"/>
      <c r="T156" s="291"/>
      <c r="U156" s="291"/>
      <c r="V156" s="297"/>
      <c r="W156" s="296"/>
      <c r="X156" s="291"/>
      <c r="Y156" s="291"/>
      <c r="Z156" s="297"/>
    </row>
    <row r="157" spans="1:26" ht="25.5">
      <c r="A157" s="428">
        <v>148</v>
      </c>
      <c r="B157" s="403" t="s">
        <v>368</v>
      </c>
      <c r="C157" s="338">
        <f t="shared" si="35"/>
        <v>40</v>
      </c>
      <c r="D157" s="313">
        <f t="shared" si="37"/>
        <v>40</v>
      </c>
      <c r="E157" s="292"/>
      <c r="F157" s="341"/>
      <c r="G157" s="332">
        <f t="shared" si="36"/>
        <v>40</v>
      </c>
      <c r="H157" s="291">
        <v>40</v>
      </c>
      <c r="I157" s="291"/>
      <c r="J157" s="295"/>
      <c r="K157" s="296"/>
      <c r="L157" s="291"/>
      <c r="M157" s="291"/>
      <c r="N157" s="297"/>
      <c r="O157" s="293"/>
      <c r="P157" s="291"/>
      <c r="Q157" s="291"/>
      <c r="R157" s="295"/>
      <c r="S157" s="296"/>
      <c r="T157" s="291"/>
      <c r="U157" s="291"/>
      <c r="V157" s="297"/>
      <c r="W157" s="296"/>
      <c r="X157" s="291"/>
      <c r="Y157" s="291"/>
      <c r="Z157" s="297"/>
    </row>
    <row r="158" spans="1:26" ht="12.75">
      <c r="A158" s="428">
        <v>149</v>
      </c>
      <c r="B158" s="415" t="s">
        <v>384</v>
      </c>
      <c r="C158" s="54">
        <f t="shared" si="35"/>
        <v>13.68</v>
      </c>
      <c r="D158" s="74">
        <f t="shared" si="35"/>
        <v>13.68</v>
      </c>
      <c r="E158" s="74"/>
      <c r="F158" s="353"/>
      <c r="G158" s="52">
        <f t="shared" si="36"/>
        <v>13.68</v>
      </c>
      <c r="H158" s="60">
        <v>13.68</v>
      </c>
      <c r="I158" s="291"/>
      <c r="J158" s="295"/>
      <c r="K158" s="296"/>
      <c r="L158" s="291"/>
      <c r="M158" s="291"/>
      <c r="N158" s="297"/>
      <c r="O158" s="293"/>
      <c r="P158" s="291"/>
      <c r="Q158" s="291"/>
      <c r="R158" s="295"/>
      <c r="S158" s="296"/>
      <c r="T158" s="291"/>
      <c r="U158" s="291"/>
      <c r="V158" s="297"/>
      <c r="W158" s="296"/>
      <c r="X158" s="291"/>
      <c r="Y158" s="291"/>
      <c r="Z158" s="297"/>
    </row>
    <row r="159" spans="1:26" ht="12.75" customHeight="1">
      <c r="A159" s="428">
        <v>150</v>
      </c>
      <c r="B159" s="415" t="s">
        <v>383</v>
      </c>
      <c r="C159" s="54">
        <f t="shared" si="35"/>
        <v>3.4</v>
      </c>
      <c r="D159" s="74">
        <f t="shared" si="35"/>
        <v>3.4</v>
      </c>
      <c r="E159" s="74"/>
      <c r="F159" s="353"/>
      <c r="G159" s="52">
        <f t="shared" si="36"/>
        <v>3.4</v>
      </c>
      <c r="H159" s="60">
        <v>3.4</v>
      </c>
      <c r="I159" s="60"/>
      <c r="J159" s="70"/>
      <c r="K159" s="296"/>
      <c r="L159" s="291"/>
      <c r="M159" s="291"/>
      <c r="N159" s="297"/>
      <c r="O159" s="293"/>
      <c r="P159" s="291"/>
      <c r="Q159" s="291"/>
      <c r="R159" s="295"/>
      <c r="S159" s="296"/>
      <c r="T159" s="291"/>
      <c r="U159" s="291"/>
      <c r="V159" s="297"/>
      <c r="W159" s="296"/>
      <c r="X159" s="291"/>
      <c r="Y159" s="291"/>
      <c r="Z159" s="297"/>
    </row>
    <row r="160" spans="1:26" ht="26.25" customHeight="1">
      <c r="A160" s="428">
        <v>151</v>
      </c>
      <c r="B160" s="415" t="s">
        <v>385</v>
      </c>
      <c r="C160" s="54">
        <f t="shared" si="35"/>
        <v>9</v>
      </c>
      <c r="D160" s="60"/>
      <c r="E160" s="60"/>
      <c r="F160" s="72">
        <f>J160+N160+R160+V160</f>
        <v>9</v>
      </c>
      <c r="G160" s="52">
        <f t="shared" si="36"/>
        <v>9</v>
      </c>
      <c r="H160" s="60"/>
      <c r="I160" s="60"/>
      <c r="J160" s="70">
        <v>9</v>
      </c>
      <c r="K160" s="296"/>
      <c r="L160" s="291"/>
      <c r="M160" s="291"/>
      <c r="N160" s="297"/>
      <c r="O160" s="293"/>
      <c r="P160" s="291"/>
      <c r="Q160" s="291"/>
      <c r="R160" s="295"/>
      <c r="S160" s="296"/>
      <c r="T160" s="291"/>
      <c r="U160" s="291"/>
      <c r="V160" s="297"/>
      <c r="W160" s="296"/>
      <c r="X160" s="291"/>
      <c r="Y160" s="291"/>
      <c r="Z160" s="297"/>
    </row>
    <row r="161" spans="1:26" ht="12.75">
      <c r="A161" s="428">
        <v>152</v>
      </c>
      <c r="B161" s="402" t="s">
        <v>100</v>
      </c>
      <c r="C161" s="340">
        <f>G161+K161+O161+S161+W161</f>
        <v>707.3729999999999</v>
      </c>
      <c r="D161" s="292">
        <f>H161+L161+P161+T161+X161</f>
        <v>689.7330000000001</v>
      </c>
      <c r="E161" s="292">
        <f>I161+M161+Q161+U161+Y161</f>
        <v>427.168</v>
      </c>
      <c r="F161" s="294">
        <f>J161+N161+R161+V161+Z161</f>
        <v>17.64</v>
      </c>
      <c r="G161" s="333">
        <f t="shared" si="36"/>
        <v>434.124</v>
      </c>
      <c r="H161" s="292">
        <v>433.184</v>
      </c>
      <c r="I161" s="292">
        <v>295.335</v>
      </c>
      <c r="J161" s="360">
        <v>0.94</v>
      </c>
      <c r="K161" s="340">
        <f aca="true" t="shared" si="38" ref="K161:K173">L161+N161</f>
        <v>117.3</v>
      </c>
      <c r="L161" s="292">
        <v>117.3</v>
      </c>
      <c r="M161" s="292">
        <v>89.833</v>
      </c>
      <c r="N161" s="297"/>
      <c r="O161" s="293"/>
      <c r="P161" s="291"/>
      <c r="Q161" s="291"/>
      <c r="R161" s="295"/>
      <c r="S161" s="340">
        <f>T161+V161</f>
        <v>91.91499999999999</v>
      </c>
      <c r="T161" s="292">
        <v>90.975</v>
      </c>
      <c r="U161" s="292">
        <v>42</v>
      </c>
      <c r="V161" s="294">
        <v>0.94</v>
      </c>
      <c r="W161" s="340">
        <f>X161+Z161</f>
        <v>64.034</v>
      </c>
      <c r="X161" s="292">
        <v>48.274</v>
      </c>
      <c r="Y161" s="292"/>
      <c r="Z161" s="294">
        <v>15.76</v>
      </c>
    </row>
    <row r="162" spans="1:26" ht="12.75">
      <c r="A162" s="428">
        <v>153</v>
      </c>
      <c r="B162" s="402" t="s">
        <v>81</v>
      </c>
      <c r="C162" s="340">
        <f t="shared" si="35"/>
        <v>39.671</v>
      </c>
      <c r="D162" s="292">
        <f t="shared" si="37"/>
        <v>39.671</v>
      </c>
      <c r="E162" s="292">
        <f aca="true" t="shared" si="39" ref="E162:E173">I162+M162+Q162+U162</f>
        <v>15.636</v>
      </c>
      <c r="F162" s="294"/>
      <c r="G162" s="328"/>
      <c r="H162" s="259"/>
      <c r="I162" s="259"/>
      <c r="J162" s="361"/>
      <c r="K162" s="340">
        <f t="shared" si="38"/>
        <v>39.671</v>
      </c>
      <c r="L162" s="292">
        <v>39.671</v>
      </c>
      <c r="M162" s="292">
        <v>15.636</v>
      </c>
      <c r="N162" s="341"/>
      <c r="O162" s="293"/>
      <c r="P162" s="291"/>
      <c r="Q162" s="291"/>
      <c r="R162" s="295"/>
      <c r="S162" s="296"/>
      <c r="T162" s="291"/>
      <c r="U162" s="291"/>
      <c r="V162" s="297"/>
      <c r="W162" s="296"/>
      <c r="X162" s="291"/>
      <c r="Y162" s="291"/>
      <c r="Z162" s="297"/>
    </row>
    <row r="163" spans="1:26" ht="12.75">
      <c r="A163" s="428">
        <v>154</v>
      </c>
      <c r="B163" s="402" t="s">
        <v>82</v>
      </c>
      <c r="C163" s="340">
        <f t="shared" si="35"/>
        <v>21.62</v>
      </c>
      <c r="D163" s="292">
        <f t="shared" si="37"/>
        <v>21.62</v>
      </c>
      <c r="E163" s="292">
        <f t="shared" si="39"/>
        <v>10.911</v>
      </c>
      <c r="F163" s="294"/>
      <c r="G163" s="328"/>
      <c r="H163" s="259"/>
      <c r="I163" s="259"/>
      <c r="J163" s="361"/>
      <c r="K163" s="340">
        <f t="shared" si="38"/>
        <v>21.62</v>
      </c>
      <c r="L163" s="292">
        <v>21.62</v>
      </c>
      <c r="M163" s="292">
        <v>10.911</v>
      </c>
      <c r="N163" s="341"/>
      <c r="O163" s="293"/>
      <c r="P163" s="291"/>
      <c r="Q163" s="291"/>
      <c r="R163" s="295"/>
      <c r="S163" s="296"/>
      <c r="T163" s="291"/>
      <c r="U163" s="291"/>
      <c r="V163" s="297"/>
      <c r="W163" s="296"/>
      <c r="X163" s="291"/>
      <c r="Y163" s="291"/>
      <c r="Z163" s="297"/>
    </row>
    <row r="164" spans="1:26" ht="12.75">
      <c r="A164" s="428">
        <v>155</v>
      </c>
      <c r="B164" s="402" t="s">
        <v>83</v>
      </c>
      <c r="C164" s="340">
        <f t="shared" si="35"/>
        <v>23.166</v>
      </c>
      <c r="D164" s="292">
        <f t="shared" si="37"/>
        <v>23.166</v>
      </c>
      <c r="E164" s="292">
        <f t="shared" si="39"/>
        <v>11.863</v>
      </c>
      <c r="F164" s="294"/>
      <c r="G164" s="328"/>
      <c r="H164" s="259"/>
      <c r="I164" s="259"/>
      <c r="J164" s="361"/>
      <c r="K164" s="340">
        <f t="shared" si="38"/>
        <v>23.166</v>
      </c>
      <c r="L164" s="292">
        <v>23.166</v>
      </c>
      <c r="M164" s="292">
        <v>11.863</v>
      </c>
      <c r="N164" s="341"/>
      <c r="O164" s="293"/>
      <c r="P164" s="291"/>
      <c r="Q164" s="291"/>
      <c r="R164" s="295"/>
      <c r="S164" s="296"/>
      <c r="T164" s="291"/>
      <c r="U164" s="291"/>
      <c r="V164" s="297"/>
      <c r="W164" s="296"/>
      <c r="X164" s="291"/>
      <c r="Y164" s="291"/>
      <c r="Z164" s="297"/>
    </row>
    <row r="165" spans="1:26" ht="12.75">
      <c r="A165" s="428">
        <v>156</v>
      </c>
      <c r="B165" s="402" t="s">
        <v>84</v>
      </c>
      <c r="C165" s="340">
        <f t="shared" si="35"/>
        <v>10.319</v>
      </c>
      <c r="D165" s="292">
        <f t="shared" si="37"/>
        <v>10.319</v>
      </c>
      <c r="E165" s="292">
        <f t="shared" si="39"/>
        <v>3.916</v>
      </c>
      <c r="F165" s="294"/>
      <c r="G165" s="328"/>
      <c r="H165" s="259"/>
      <c r="I165" s="259"/>
      <c r="J165" s="361"/>
      <c r="K165" s="340">
        <f t="shared" si="38"/>
        <v>10.319</v>
      </c>
      <c r="L165" s="292">
        <v>10.319</v>
      </c>
      <c r="M165" s="292">
        <v>3.916</v>
      </c>
      <c r="N165" s="341"/>
      <c r="O165" s="293"/>
      <c r="P165" s="291"/>
      <c r="Q165" s="291"/>
      <c r="R165" s="295"/>
      <c r="S165" s="296"/>
      <c r="T165" s="291"/>
      <c r="U165" s="291"/>
      <c r="V165" s="297"/>
      <c r="W165" s="296"/>
      <c r="X165" s="291"/>
      <c r="Y165" s="291"/>
      <c r="Z165" s="297"/>
    </row>
    <row r="166" spans="1:26" ht="12.75">
      <c r="A166" s="428">
        <v>157</v>
      </c>
      <c r="B166" s="402" t="s">
        <v>85</v>
      </c>
      <c r="C166" s="340">
        <f t="shared" si="35"/>
        <v>10.396</v>
      </c>
      <c r="D166" s="292">
        <f t="shared" si="37"/>
        <v>10.396</v>
      </c>
      <c r="E166" s="292">
        <f t="shared" si="39"/>
        <v>5.816</v>
      </c>
      <c r="F166" s="294"/>
      <c r="G166" s="328"/>
      <c r="H166" s="259"/>
      <c r="I166" s="259"/>
      <c r="J166" s="361"/>
      <c r="K166" s="340">
        <f t="shared" si="38"/>
        <v>10.396</v>
      </c>
      <c r="L166" s="292">
        <v>10.396</v>
      </c>
      <c r="M166" s="292">
        <v>5.816</v>
      </c>
      <c r="N166" s="341"/>
      <c r="O166" s="293"/>
      <c r="P166" s="291"/>
      <c r="Q166" s="291"/>
      <c r="R166" s="295"/>
      <c r="S166" s="296"/>
      <c r="T166" s="291"/>
      <c r="U166" s="291"/>
      <c r="V166" s="297"/>
      <c r="W166" s="296"/>
      <c r="X166" s="291"/>
      <c r="Y166" s="291"/>
      <c r="Z166" s="297"/>
    </row>
    <row r="167" spans="1:26" ht="12.75">
      <c r="A167" s="428">
        <v>158</v>
      </c>
      <c r="B167" s="402" t="s">
        <v>86</v>
      </c>
      <c r="C167" s="340">
        <f t="shared" si="35"/>
        <v>34.913</v>
      </c>
      <c r="D167" s="292">
        <f t="shared" si="37"/>
        <v>34.913</v>
      </c>
      <c r="E167" s="292">
        <f t="shared" si="39"/>
        <v>16.887</v>
      </c>
      <c r="F167" s="294"/>
      <c r="G167" s="328"/>
      <c r="H167" s="259"/>
      <c r="I167" s="259"/>
      <c r="J167" s="361"/>
      <c r="K167" s="340">
        <f t="shared" si="38"/>
        <v>34.913</v>
      </c>
      <c r="L167" s="292">
        <v>34.913</v>
      </c>
      <c r="M167" s="292">
        <v>16.887</v>
      </c>
      <c r="N167" s="341"/>
      <c r="O167" s="293"/>
      <c r="P167" s="291"/>
      <c r="Q167" s="291"/>
      <c r="R167" s="295"/>
      <c r="S167" s="296"/>
      <c r="T167" s="291"/>
      <c r="U167" s="291"/>
      <c r="V167" s="297"/>
      <c r="W167" s="296"/>
      <c r="X167" s="291"/>
      <c r="Y167" s="291"/>
      <c r="Z167" s="297"/>
    </row>
    <row r="168" spans="1:26" ht="12.75">
      <c r="A168" s="428">
        <v>159</v>
      </c>
      <c r="B168" s="402" t="s">
        <v>87</v>
      </c>
      <c r="C168" s="340">
        <f t="shared" si="35"/>
        <v>36.597</v>
      </c>
      <c r="D168" s="292">
        <f t="shared" si="37"/>
        <v>36.597</v>
      </c>
      <c r="E168" s="292">
        <f t="shared" si="39"/>
        <v>16.087</v>
      </c>
      <c r="F168" s="294"/>
      <c r="G168" s="328"/>
      <c r="H168" s="259"/>
      <c r="I168" s="259"/>
      <c r="J168" s="361"/>
      <c r="K168" s="340">
        <f t="shared" si="38"/>
        <v>36.597</v>
      </c>
      <c r="L168" s="292">
        <v>36.597</v>
      </c>
      <c r="M168" s="292">
        <v>16.087</v>
      </c>
      <c r="N168" s="341"/>
      <c r="O168" s="293"/>
      <c r="P168" s="291"/>
      <c r="Q168" s="291"/>
      <c r="R168" s="295"/>
      <c r="S168" s="296"/>
      <c r="T168" s="291"/>
      <c r="U168" s="291"/>
      <c r="V168" s="297"/>
      <c r="W168" s="296"/>
      <c r="X168" s="291"/>
      <c r="Y168" s="291"/>
      <c r="Z168" s="297"/>
    </row>
    <row r="169" spans="1:26" ht="12.75">
      <c r="A169" s="428">
        <v>160</v>
      </c>
      <c r="B169" s="402" t="s">
        <v>88</v>
      </c>
      <c r="C169" s="340">
        <f t="shared" si="35"/>
        <v>20.117</v>
      </c>
      <c r="D169" s="292">
        <f t="shared" si="37"/>
        <v>20.117</v>
      </c>
      <c r="E169" s="292">
        <f t="shared" si="39"/>
        <v>9.303</v>
      </c>
      <c r="F169" s="294"/>
      <c r="G169" s="328"/>
      <c r="H169" s="259"/>
      <c r="I169" s="259"/>
      <c r="J169" s="361"/>
      <c r="K169" s="340">
        <f t="shared" si="38"/>
        <v>20.117</v>
      </c>
      <c r="L169" s="292">
        <v>20.117</v>
      </c>
      <c r="M169" s="292">
        <v>9.303</v>
      </c>
      <c r="N169" s="341"/>
      <c r="O169" s="293"/>
      <c r="P169" s="291"/>
      <c r="Q169" s="291"/>
      <c r="R169" s="295"/>
      <c r="S169" s="296"/>
      <c r="T169" s="291"/>
      <c r="U169" s="291"/>
      <c r="V169" s="297"/>
      <c r="W169" s="296"/>
      <c r="X169" s="291"/>
      <c r="Y169" s="291"/>
      <c r="Z169" s="297"/>
    </row>
    <row r="170" spans="1:26" ht="12.75">
      <c r="A170" s="428">
        <f aca="true" t="shared" si="40" ref="A170:A176">+A169+1</f>
        <v>161</v>
      </c>
      <c r="B170" s="402" t="s">
        <v>101</v>
      </c>
      <c r="C170" s="340">
        <f t="shared" si="35"/>
        <v>49.724</v>
      </c>
      <c r="D170" s="292">
        <f t="shared" si="37"/>
        <v>49.724</v>
      </c>
      <c r="E170" s="292">
        <f t="shared" si="39"/>
        <v>16.756</v>
      </c>
      <c r="F170" s="294"/>
      <c r="G170" s="328">
        <f>H170+J170</f>
        <v>0.97</v>
      </c>
      <c r="H170" s="292">
        <v>0.97</v>
      </c>
      <c r="I170" s="259"/>
      <c r="J170" s="361"/>
      <c r="K170" s="340">
        <f t="shared" si="38"/>
        <v>48.754</v>
      </c>
      <c r="L170" s="292">
        <v>48.754</v>
      </c>
      <c r="M170" s="292">
        <v>16.756</v>
      </c>
      <c r="N170" s="341"/>
      <c r="O170" s="293"/>
      <c r="P170" s="291"/>
      <c r="Q170" s="291"/>
      <c r="R170" s="295"/>
      <c r="S170" s="296"/>
      <c r="T170" s="291"/>
      <c r="U170" s="291"/>
      <c r="V170" s="297"/>
      <c r="W170" s="296"/>
      <c r="X170" s="291"/>
      <c r="Y170" s="291"/>
      <c r="Z170" s="297"/>
    </row>
    <row r="171" spans="1:26" ht="12.75">
      <c r="A171" s="428">
        <f t="shared" si="40"/>
        <v>162</v>
      </c>
      <c r="B171" s="402" t="s">
        <v>89</v>
      </c>
      <c r="C171" s="340">
        <f t="shared" si="35"/>
        <v>102.39</v>
      </c>
      <c r="D171" s="292">
        <f t="shared" si="37"/>
        <v>102.39</v>
      </c>
      <c r="E171" s="292">
        <f t="shared" si="39"/>
        <v>26.256</v>
      </c>
      <c r="F171" s="294"/>
      <c r="G171" s="328"/>
      <c r="H171" s="259"/>
      <c r="I171" s="259"/>
      <c r="J171" s="361"/>
      <c r="K171" s="340">
        <f t="shared" si="38"/>
        <v>102.39</v>
      </c>
      <c r="L171" s="292">
        <v>102.39</v>
      </c>
      <c r="M171" s="292">
        <v>26.256</v>
      </c>
      <c r="N171" s="341"/>
      <c r="O171" s="293"/>
      <c r="P171" s="291"/>
      <c r="Q171" s="291"/>
      <c r="R171" s="295"/>
      <c r="S171" s="296"/>
      <c r="T171" s="291"/>
      <c r="U171" s="291"/>
      <c r="V171" s="297"/>
      <c r="W171" s="296"/>
      <c r="X171" s="291"/>
      <c r="Y171" s="291"/>
      <c r="Z171" s="297"/>
    </row>
    <row r="172" spans="1:26" ht="12.75">
      <c r="A172" s="428">
        <f t="shared" si="40"/>
        <v>163</v>
      </c>
      <c r="B172" s="410" t="s">
        <v>237</v>
      </c>
      <c r="C172" s="340">
        <f t="shared" si="35"/>
        <v>18.938</v>
      </c>
      <c r="D172" s="292">
        <f t="shared" si="37"/>
        <v>18.938</v>
      </c>
      <c r="E172" s="292">
        <f t="shared" si="39"/>
        <v>14.36</v>
      </c>
      <c r="F172" s="294"/>
      <c r="G172" s="293"/>
      <c r="H172" s="291"/>
      <c r="I172" s="291"/>
      <c r="J172" s="295"/>
      <c r="K172" s="340">
        <f t="shared" si="38"/>
        <v>18.938</v>
      </c>
      <c r="L172" s="292">
        <f>L173</f>
        <v>18.938</v>
      </c>
      <c r="M172" s="292">
        <f>M173</f>
        <v>14.36</v>
      </c>
      <c r="N172" s="297"/>
      <c r="O172" s="293"/>
      <c r="P172" s="291"/>
      <c r="Q172" s="291"/>
      <c r="R172" s="295"/>
      <c r="S172" s="296"/>
      <c r="T172" s="291"/>
      <c r="U172" s="291"/>
      <c r="V172" s="297"/>
      <c r="W172" s="296"/>
      <c r="X172" s="291"/>
      <c r="Y172" s="291"/>
      <c r="Z172" s="297"/>
    </row>
    <row r="173" spans="1:26" ht="12.75">
      <c r="A173" s="428">
        <f t="shared" si="40"/>
        <v>164</v>
      </c>
      <c r="B173" s="398" t="s">
        <v>369</v>
      </c>
      <c r="C173" s="338">
        <f t="shared" si="35"/>
        <v>18.938</v>
      </c>
      <c r="D173" s="259">
        <f t="shared" si="37"/>
        <v>18.938</v>
      </c>
      <c r="E173" s="259">
        <f t="shared" si="39"/>
        <v>14.36</v>
      </c>
      <c r="F173" s="294"/>
      <c r="G173" s="293"/>
      <c r="H173" s="292"/>
      <c r="I173" s="292"/>
      <c r="J173" s="360"/>
      <c r="K173" s="338">
        <f t="shared" si="38"/>
        <v>18.938</v>
      </c>
      <c r="L173" s="259">
        <v>18.938</v>
      </c>
      <c r="M173" s="259">
        <v>14.36</v>
      </c>
      <c r="N173" s="297"/>
      <c r="O173" s="293"/>
      <c r="P173" s="291"/>
      <c r="Q173" s="291"/>
      <c r="R173" s="295"/>
      <c r="S173" s="296"/>
      <c r="T173" s="291"/>
      <c r="U173" s="291"/>
      <c r="V173" s="297"/>
      <c r="W173" s="296"/>
      <c r="X173" s="291"/>
      <c r="Y173" s="291"/>
      <c r="Z173" s="297"/>
    </row>
    <row r="174" spans="1:26" ht="12.75">
      <c r="A174" s="428">
        <f t="shared" si="40"/>
        <v>165</v>
      </c>
      <c r="B174" s="402" t="s">
        <v>119</v>
      </c>
      <c r="C174" s="340">
        <f t="shared" si="35"/>
        <v>55.078</v>
      </c>
      <c r="D174" s="292">
        <f t="shared" si="37"/>
        <v>55.078</v>
      </c>
      <c r="E174" s="292"/>
      <c r="F174" s="294"/>
      <c r="G174" s="328">
        <f>G175+G176</f>
        <v>55.078</v>
      </c>
      <c r="H174" s="292">
        <f>H175+H176</f>
        <v>55.078</v>
      </c>
      <c r="I174" s="291"/>
      <c r="J174" s="295"/>
      <c r="K174" s="296"/>
      <c r="L174" s="291"/>
      <c r="M174" s="291"/>
      <c r="N174" s="297"/>
      <c r="O174" s="293"/>
      <c r="P174" s="291"/>
      <c r="Q174" s="291"/>
      <c r="R174" s="295"/>
      <c r="S174" s="296"/>
      <c r="T174" s="291"/>
      <c r="U174" s="291"/>
      <c r="V174" s="297"/>
      <c r="W174" s="296"/>
      <c r="X174" s="291"/>
      <c r="Y174" s="291"/>
      <c r="Z174" s="297"/>
    </row>
    <row r="175" spans="1:26" ht="12.75">
      <c r="A175" s="428">
        <f t="shared" si="40"/>
        <v>166</v>
      </c>
      <c r="B175" s="405" t="s">
        <v>177</v>
      </c>
      <c r="C175" s="338">
        <f t="shared" si="35"/>
        <v>55</v>
      </c>
      <c r="D175" s="291">
        <f t="shared" si="37"/>
        <v>55</v>
      </c>
      <c r="E175" s="291"/>
      <c r="F175" s="297"/>
      <c r="G175" s="293">
        <f>H175+J175</f>
        <v>55</v>
      </c>
      <c r="H175" s="291">
        <v>55</v>
      </c>
      <c r="I175" s="291"/>
      <c r="J175" s="295"/>
      <c r="K175" s="296"/>
      <c r="L175" s="291"/>
      <c r="M175" s="291"/>
      <c r="N175" s="297"/>
      <c r="O175" s="293"/>
      <c r="P175" s="291"/>
      <c r="Q175" s="291"/>
      <c r="R175" s="295"/>
      <c r="S175" s="296"/>
      <c r="T175" s="291"/>
      <c r="U175" s="291"/>
      <c r="V175" s="297"/>
      <c r="W175" s="296"/>
      <c r="X175" s="291"/>
      <c r="Y175" s="291"/>
      <c r="Z175" s="297"/>
    </row>
    <row r="176" spans="1:26" ht="12.75">
      <c r="A176" s="428">
        <f t="shared" si="40"/>
        <v>167</v>
      </c>
      <c r="B176" s="398" t="s">
        <v>179</v>
      </c>
      <c r="C176" s="338">
        <f t="shared" si="35"/>
        <v>0.078</v>
      </c>
      <c r="D176" s="291">
        <f t="shared" si="37"/>
        <v>0.078</v>
      </c>
      <c r="E176" s="291"/>
      <c r="F176" s="297"/>
      <c r="G176" s="293">
        <f>H176+J176</f>
        <v>0.078</v>
      </c>
      <c r="H176" s="291">
        <v>0.078</v>
      </c>
      <c r="I176" s="291"/>
      <c r="J176" s="295"/>
      <c r="K176" s="296"/>
      <c r="L176" s="291"/>
      <c r="M176" s="291"/>
      <c r="N176" s="297"/>
      <c r="O176" s="293"/>
      <c r="P176" s="291"/>
      <c r="Q176" s="291"/>
      <c r="R176" s="295"/>
      <c r="S176" s="296"/>
      <c r="T176" s="291"/>
      <c r="U176" s="291"/>
      <c r="V176" s="297"/>
      <c r="W176" s="296"/>
      <c r="X176" s="291"/>
      <c r="Y176" s="291"/>
      <c r="Z176" s="297"/>
    </row>
    <row r="177" spans="1:26" ht="12.75">
      <c r="A177" s="428">
        <v>168</v>
      </c>
      <c r="B177" s="402" t="s">
        <v>80</v>
      </c>
      <c r="C177" s="340">
        <f>G177+K177+O177+S177+W177</f>
        <v>296.06399999999996</v>
      </c>
      <c r="D177" s="292">
        <f>H177+L177+P177+T177+X177</f>
        <v>296.06399999999996</v>
      </c>
      <c r="E177" s="292">
        <f aca="true" t="shared" si="41" ref="E177:E192">I177+M177+Q177+U177</f>
        <v>161</v>
      </c>
      <c r="F177" s="294"/>
      <c r="G177" s="328"/>
      <c r="H177" s="292"/>
      <c r="I177" s="292"/>
      <c r="J177" s="295"/>
      <c r="K177" s="340">
        <f aca="true" t="shared" si="42" ref="K177:K192">L177+N177</f>
        <v>115.2</v>
      </c>
      <c r="L177" s="65">
        <v>115.2</v>
      </c>
      <c r="M177" s="185">
        <v>73.7</v>
      </c>
      <c r="N177" s="297"/>
      <c r="O177" s="293"/>
      <c r="P177" s="291"/>
      <c r="Q177" s="291"/>
      <c r="R177" s="295"/>
      <c r="S177" s="340">
        <f>T177+V177</f>
        <v>152.279</v>
      </c>
      <c r="T177" s="65">
        <v>152.279</v>
      </c>
      <c r="U177" s="185">
        <v>87.3</v>
      </c>
      <c r="V177" s="297"/>
      <c r="W177" s="340">
        <f>X177+Z177</f>
        <v>28.585</v>
      </c>
      <c r="X177" s="65">
        <v>28.585</v>
      </c>
      <c r="Y177" s="185"/>
      <c r="Z177" s="297"/>
    </row>
    <row r="178" spans="1:26" ht="12.75">
      <c r="A178" s="432">
        <v>169</v>
      </c>
      <c r="B178" s="402" t="s">
        <v>102</v>
      </c>
      <c r="C178" s="340">
        <f t="shared" si="35"/>
        <v>2.34</v>
      </c>
      <c r="D178" s="292">
        <f t="shared" si="37"/>
        <v>2.34</v>
      </c>
      <c r="E178" s="292">
        <f t="shared" si="41"/>
        <v>1.774</v>
      </c>
      <c r="F178" s="294"/>
      <c r="G178" s="328"/>
      <c r="H178" s="292"/>
      <c r="I178" s="292"/>
      <c r="J178" s="360"/>
      <c r="K178" s="340">
        <f t="shared" si="42"/>
        <v>2.34</v>
      </c>
      <c r="L178" s="65">
        <v>2.34</v>
      </c>
      <c r="M178" s="65">
        <v>1.774</v>
      </c>
      <c r="N178" s="294"/>
      <c r="O178" s="293"/>
      <c r="P178" s="291"/>
      <c r="Q178" s="291"/>
      <c r="R178" s="295"/>
      <c r="S178" s="338"/>
      <c r="T178" s="60"/>
      <c r="U178" s="60"/>
      <c r="V178" s="297"/>
      <c r="W178" s="338"/>
      <c r="X178" s="60"/>
      <c r="Y178" s="60"/>
      <c r="Z178" s="297"/>
    </row>
    <row r="179" spans="1:26" ht="12.75">
      <c r="A179" s="432">
        <v>170</v>
      </c>
      <c r="B179" s="402" t="s">
        <v>103</v>
      </c>
      <c r="C179" s="340">
        <f t="shared" si="35"/>
        <v>2.34</v>
      </c>
      <c r="D179" s="292">
        <f t="shared" si="37"/>
        <v>2.34</v>
      </c>
      <c r="E179" s="292">
        <f t="shared" si="41"/>
        <v>1.774</v>
      </c>
      <c r="F179" s="297"/>
      <c r="G179" s="293"/>
      <c r="H179" s="291"/>
      <c r="I179" s="291"/>
      <c r="J179" s="295"/>
      <c r="K179" s="340">
        <f t="shared" si="42"/>
        <v>2.34</v>
      </c>
      <c r="L179" s="65">
        <v>2.34</v>
      </c>
      <c r="M179" s="65">
        <v>1.774</v>
      </c>
      <c r="N179" s="297"/>
      <c r="O179" s="293"/>
      <c r="P179" s="291"/>
      <c r="Q179" s="291"/>
      <c r="R179" s="295"/>
      <c r="S179" s="338"/>
      <c r="T179" s="60"/>
      <c r="U179" s="60"/>
      <c r="V179" s="297"/>
      <c r="W179" s="338"/>
      <c r="X179" s="60"/>
      <c r="Y179" s="60"/>
      <c r="Z179" s="297"/>
    </row>
    <row r="180" spans="1:26" ht="12.75">
      <c r="A180" s="432">
        <v>171</v>
      </c>
      <c r="B180" s="402" t="s">
        <v>211</v>
      </c>
      <c r="C180" s="340">
        <f t="shared" si="35"/>
        <v>2.34</v>
      </c>
      <c r="D180" s="292">
        <f t="shared" si="37"/>
        <v>2.34</v>
      </c>
      <c r="E180" s="292">
        <f t="shared" si="41"/>
        <v>1.774</v>
      </c>
      <c r="F180" s="297"/>
      <c r="G180" s="293"/>
      <c r="H180" s="291"/>
      <c r="I180" s="291"/>
      <c r="J180" s="295"/>
      <c r="K180" s="340">
        <f t="shared" si="42"/>
        <v>2.34</v>
      </c>
      <c r="L180" s="65">
        <v>2.34</v>
      </c>
      <c r="M180" s="65">
        <v>1.774</v>
      </c>
      <c r="N180" s="297"/>
      <c r="O180" s="293"/>
      <c r="P180" s="291"/>
      <c r="Q180" s="291"/>
      <c r="R180" s="295"/>
      <c r="S180" s="338"/>
      <c r="T180" s="60"/>
      <c r="U180" s="60"/>
      <c r="V180" s="297"/>
      <c r="W180" s="338"/>
      <c r="X180" s="60"/>
      <c r="Y180" s="60"/>
      <c r="Z180" s="297"/>
    </row>
    <row r="181" spans="1:26" ht="12.75">
      <c r="A181" s="432">
        <v>172</v>
      </c>
      <c r="B181" s="402" t="s">
        <v>91</v>
      </c>
      <c r="C181" s="340">
        <f t="shared" si="35"/>
        <v>1.17</v>
      </c>
      <c r="D181" s="292">
        <f t="shared" si="37"/>
        <v>1.17</v>
      </c>
      <c r="E181" s="292">
        <f t="shared" si="41"/>
        <v>0.887</v>
      </c>
      <c r="F181" s="294"/>
      <c r="G181" s="328"/>
      <c r="H181" s="292"/>
      <c r="I181" s="292"/>
      <c r="J181" s="360"/>
      <c r="K181" s="340">
        <f t="shared" si="42"/>
        <v>1.17</v>
      </c>
      <c r="L181" s="65">
        <v>1.17</v>
      </c>
      <c r="M181" s="65">
        <v>0.887</v>
      </c>
      <c r="N181" s="297"/>
      <c r="O181" s="293"/>
      <c r="P181" s="291"/>
      <c r="Q181" s="291"/>
      <c r="R181" s="295"/>
      <c r="S181" s="338"/>
      <c r="T181" s="60"/>
      <c r="U181" s="60"/>
      <c r="V181" s="297"/>
      <c r="W181" s="338"/>
      <c r="X181" s="60"/>
      <c r="Y181" s="60"/>
      <c r="Z181" s="297"/>
    </row>
    <row r="182" spans="1:26" ht="12.75">
      <c r="A182" s="432">
        <v>173</v>
      </c>
      <c r="B182" s="402" t="s">
        <v>104</v>
      </c>
      <c r="C182" s="340">
        <f t="shared" si="35"/>
        <v>1.17</v>
      </c>
      <c r="D182" s="292">
        <f t="shared" si="37"/>
        <v>1.17</v>
      </c>
      <c r="E182" s="292">
        <f t="shared" si="41"/>
        <v>0.887</v>
      </c>
      <c r="F182" s="294"/>
      <c r="G182" s="328"/>
      <c r="H182" s="292"/>
      <c r="I182" s="292"/>
      <c r="J182" s="360"/>
      <c r="K182" s="340">
        <f t="shared" si="42"/>
        <v>1.17</v>
      </c>
      <c r="L182" s="65">
        <v>1.17</v>
      </c>
      <c r="M182" s="65">
        <v>0.887</v>
      </c>
      <c r="N182" s="297"/>
      <c r="O182" s="293"/>
      <c r="P182" s="291"/>
      <c r="Q182" s="291"/>
      <c r="R182" s="295"/>
      <c r="S182" s="338"/>
      <c r="T182" s="60"/>
      <c r="U182" s="60"/>
      <c r="V182" s="297"/>
      <c r="W182" s="338"/>
      <c r="X182" s="60"/>
      <c r="Y182" s="60"/>
      <c r="Z182" s="297"/>
    </row>
    <row r="183" spans="1:26" ht="12.75">
      <c r="A183" s="432">
        <v>174</v>
      </c>
      <c r="B183" s="402" t="s">
        <v>393</v>
      </c>
      <c r="C183" s="340">
        <f t="shared" si="35"/>
        <v>1.17</v>
      </c>
      <c r="D183" s="292">
        <f t="shared" si="37"/>
        <v>1.17</v>
      </c>
      <c r="E183" s="292">
        <f t="shared" si="41"/>
        <v>0.887</v>
      </c>
      <c r="F183" s="294"/>
      <c r="G183" s="328"/>
      <c r="H183" s="292"/>
      <c r="I183" s="292"/>
      <c r="J183" s="360"/>
      <c r="K183" s="340">
        <f t="shared" si="42"/>
        <v>1.17</v>
      </c>
      <c r="L183" s="65">
        <v>1.17</v>
      </c>
      <c r="M183" s="65">
        <v>0.887</v>
      </c>
      <c r="N183" s="297"/>
      <c r="O183" s="293"/>
      <c r="P183" s="291"/>
      <c r="Q183" s="291"/>
      <c r="R183" s="295"/>
      <c r="S183" s="338"/>
      <c r="T183" s="60"/>
      <c r="U183" s="60"/>
      <c r="V183" s="297"/>
      <c r="W183" s="338"/>
      <c r="X183" s="60"/>
      <c r="Y183" s="60"/>
      <c r="Z183" s="297"/>
    </row>
    <row r="184" spans="1:26" ht="12.75">
      <c r="A184" s="432">
        <v>175</v>
      </c>
      <c r="B184" s="402" t="s">
        <v>92</v>
      </c>
      <c r="C184" s="340">
        <f t="shared" si="35"/>
        <v>4.68</v>
      </c>
      <c r="D184" s="292">
        <f t="shared" si="37"/>
        <v>4.68</v>
      </c>
      <c r="E184" s="292">
        <f t="shared" si="41"/>
        <v>3.549</v>
      </c>
      <c r="F184" s="294"/>
      <c r="G184" s="328"/>
      <c r="H184" s="292"/>
      <c r="I184" s="292"/>
      <c r="J184" s="360"/>
      <c r="K184" s="340">
        <f t="shared" si="42"/>
        <v>4.68</v>
      </c>
      <c r="L184" s="65">
        <v>4.68</v>
      </c>
      <c r="M184" s="65">
        <v>3.549</v>
      </c>
      <c r="N184" s="297"/>
      <c r="O184" s="293"/>
      <c r="P184" s="291"/>
      <c r="Q184" s="291"/>
      <c r="R184" s="295"/>
      <c r="S184" s="338"/>
      <c r="T184" s="60"/>
      <c r="U184" s="60"/>
      <c r="V184" s="297"/>
      <c r="W184" s="338"/>
      <c r="X184" s="60"/>
      <c r="Y184" s="60"/>
      <c r="Z184" s="297"/>
    </row>
    <row r="185" spans="1:26" ht="12.75">
      <c r="A185" s="432">
        <v>176</v>
      </c>
      <c r="B185" s="402" t="s">
        <v>222</v>
      </c>
      <c r="C185" s="340">
        <f t="shared" si="35"/>
        <v>2.327</v>
      </c>
      <c r="D185" s="292">
        <f t="shared" si="37"/>
        <v>2.327</v>
      </c>
      <c r="E185" s="292">
        <f t="shared" si="41"/>
        <v>1.765</v>
      </c>
      <c r="F185" s="294"/>
      <c r="G185" s="328"/>
      <c r="H185" s="292"/>
      <c r="I185" s="292"/>
      <c r="J185" s="360"/>
      <c r="K185" s="340">
        <f t="shared" si="42"/>
        <v>2.327</v>
      </c>
      <c r="L185" s="65">
        <v>2.327</v>
      </c>
      <c r="M185" s="65">
        <v>1.765</v>
      </c>
      <c r="N185" s="297"/>
      <c r="O185" s="293"/>
      <c r="P185" s="291"/>
      <c r="Q185" s="291"/>
      <c r="R185" s="295"/>
      <c r="S185" s="338"/>
      <c r="T185" s="60"/>
      <c r="U185" s="60"/>
      <c r="V185" s="297"/>
      <c r="W185" s="338"/>
      <c r="X185" s="60"/>
      <c r="Y185" s="60"/>
      <c r="Z185" s="297"/>
    </row>
    <row r="186" spans="1:26" ht="12.75">
      <c r="A186" s="432">
        <v>177</v>
      </c>
      <c r="B186" s="402" t="s">
        <v>95</v>
      </c>
      <c r="C186" s="340">
        <f t="shared" si="35"/>
        <v>1.164</v>
      </c>
      <c r="D186" s="292">
        <f t="shared" si="37"/>
        <v>1.164</v>
      </c>
      <c r="E186" s="292">
        <f t="shared" si="41"/>
        <v>0.883</v>
      </c>
      <c r="F186" s="294"/>
      <c r="G186" s="328"/>
      <c r="H186" s="292"/>
      <c r="I186" s="292"/>
      <c r="J186" s="360"/>
      <c r="K186" s="340">
        <f t="shared" si="42"/>
        <v>1.164</v>
      </c>
      <c r="L186" s="65">
        <v>1.164</v>
      </c>
      <c r="M186" s="65">
        <v>0.883</v>
      </c>
      <c r="N186" s="297"/>
      <c r="O186" s="293"/>
      <c r="P186" s="291"/>
      <c r="Q186" s="291"/>
      <c r="R186" s="295"/>
      <c r="S186" s="338"/>
      <c r="T186" s="60"/>
      <c r="U186" s="60"/>
      <c r="V186" s="297"/>
      <c r="W186" s="338"/>
      <c r="X186" s="60"/>
      <c r="Y186" s="60"/>
      <c r="Z186" s="297"/>
    </row>
    <row r="187" spans="1:26" ht="12.75">
      <c r="A187" s="432">
        <v>178</v>
      </c>
      <c r="B187" s="402" t="s">
        <v>226</v>
      </c>
      <c r="C187" s="340">
        <f t="shared" si="35"/>
        <v>1.164</v>
      </c>
      <c r="D187" s="292">
        <f t="shared" si="37"/>
        <v>1.164</v>
      </c>
      <c r="E187" s="292">
        <f t="shared" si="41"/>
        <v>0.883</v>
      </c>
      <c r="F187" s="294"/>
      <c r="G187" s="328"/>
      <c r="H187" s="292"/>
      <c r="I187" s="292"/>
      <c r="J187" s="360"/>
      <c r="K187" s="340">
        <f t="shared" si="42"/>
        <v>1.164</v>
      </c>
      <c r="L187" s="65">
        <v>1.164</v>
      </c>
      <c r="M187" s="65">
        <v>0.883</v>
      </c>
      <c r="N187" s="297"/>
      <c r="O187" s="293"/>
      <c r="P187" s="291"/>
      <c r="Q187" s="291"/>
      <c r="R187" s="295"/>
      <c r="S187" s="338"/>
      <c r="T187" s="60"/>
      <c r="U187" s="60"/>
      <c r="V187" s="297"/>
      <c r="W187" s="338"/>
      <c r="X187" s="60"/>
      <c r="Y187" s="60"/>
      <c r="Z187" s="297"/>
    </row>
    <row r="188" spans="1:26" ht="12.75">
      <c r="A188" s="432">
        <v>179</v>
      </c>
      <c r="B188" s="402" t="s">
        <v>112</v>
      </c>
      <c r="C188" s="340">
        <f t="shared" si="35"/>
        <v>1.17</v>
      </c>
      <c r="D188" s="292">
        <f t="shared" si="37"/>
        <v>1.17</v>
      </c>
      <c r="E188" s="292">
        <f t="shared" si="41"/>
        <v>0.887</v>
      </c>
      <c r="F188" s="294"/>
      <c r="G188" s="328"/>
      <c r="H188" s="292"/>
      <c r="I188" s="292"/>
      <c r="J188" s="360"/>
      <c r="K188" s="340">
        <f t="shared" si="42"/>
        <v>1.17</v>
      </c>
      <c r="L188" s="65">
        <v>1.17</v>
      </c>
      <c r="M188" s="65">
        <v>0.887</v>
      </c>
      <c r="N188" s="297"/>
      <c r="O188" s="293"/>
      <c r="P188" s="291"/>
      <c r="Q188" s="291"/>
      <c r="R188" s="295"/>
      <c r="S188" s="338"/>
      <c r="T188" s="60"/>
      <c r="U188" s="60"/>
      <c r="V188" s="297"/>
      <c r="W188" s="338"/>
      <c r="X188" s="60"/>
      <c r="Y188" s="60"/>
      <c r="Z188" s="297"/>
    </row>
    <row r="189" spans="1:26" ht="12.75">
      <c r="A189" s="432">
        <v>180</v>
      </c>
      <c r="B189" s="408" t="s">
        <v>274</v>
      </c>
      <c r="C189" s="340">
        <f t="shared" si="35"/>
        <v>1.17</v>
      </c>
      <c r="D189" s="292">
        <f t="shared" si="37"/>
        <v>1.17</v>
      </c>
      <c r="E189" s="292">
        <f t="shared" si="41"/>
        <v>0.887</v>
      </c>
      <c r="F189" s="294"/>
      <c r="G189" s="328"/>
      <c r="H189" s="292"/>
      <c r="I189" s="292"/>
      <c r="J189" s="360"/>
      <c r="K189" s="340">
        <f t="shared" si="42"/>
        <v>1.17</v>
      </c>
      <c r="L189" s="65">
        <v>1.17</v>
      </c>
      <c r="M189" s="65">
        <v>0.887</v>
      </c>
      <c r="N189" s="297"/>
      <c r="O189" s="293"/>
      <c r="P189" s="291"/>
      <c r="Q189" s="291"/>
      <c r="R189" s="295"/>
      <c r="S189" s="338"/>
      <c r="T189" s="60"/>
      <c r="U189" s="60"/>
      <c r="V189" s="297"/>
      <c r="W189" s="338"/>
      <c r="X189" s="60"/>
      <c r="Y189" s="60"/>
      <c r="Z189" s="297"/>
    </row>
    <row r="190" spans="1:26" ht="12.75">
      <c r="A190" s="432">
        <v>181</v>
      </c>
      <c r="B190" s="402" t="s">
        <v>77</v>
      </c>
      <c r="C190" s="340">
        <f t="shared" si="35"/>
        <v>1.17</v>
      </c>
      <c r="D190" s="292">
        <f t="shared" si="37"/>
        <v>1.17</v>
      </c>
      <c r="E190" s="292">
        <f t="shared" si="41"/>
        <v>0.888</v>
      </c>
      <c r="F190" s="294"/>
      <c r="G190" s="328"/>
      <c r="H190" s="292"/>
      <c r="I190" s="292"/>
      <c r="J190" s="360"/>
      <c r="K190" s="340">
        <f t="shared" si="42"/>
        <v>1.17</v>
      </c>
      <c r="L190" s="65">
        <v>1.17</v>
      </c>
      <c r="M190" s="65">
        <v>0.888</v>
      </c>
      <c r="N190" s="297"/>
      <c r="O190" s="293"/>
      <c r="P190" s="291"/>
      <c r="Q190" s="291"/>
      <c r="R190" s="295"/>
      <c r="S190" s="338"/>
      <c r="T190" s="60"/>
      <c r="U190" s="60"/>
      <c r="V190" s="297"/>
      <c r="W190" s="338"/>
      <c r="X190" s="60"/>
      <c r="Y190" s="60"/>
      <c r="Z190" s="297"/>
    </row>
    <row r="191" spans="1:26" ht="12.75">
      <c r="A191" s="432">
        <v>182</v>
      </c>
      <c r="B191" s="402" t="s">
        <v>78</v>
      </c>
      <c r="C191" s="340">
        <f t="shared" si="35"/>
        <v>10.5</v>
      </c>
      <c r="D191" s="292">
        <f t="shared" si="37"/>
        <v>10.5</v>
      </c>
      <c r="E191" s="292">
        <f t="shared" si="41"/>
        <v>7.961</v>
      </c>
      <c r="F191" s="294"/>
      <c r="G191" s="328"/>
      <c r="H191" s="292"/>
      <c r="I191" s="292"/>
      <c r="J191" s="360"/>
      <c r="K191" s="340">
        <f t="shared" si="42"/>
        <v>10.5</v>
      </c>
      <c r="L191" s="65">
        <v>10.5</v>
      </c>
      <c r="M191" s="65">
        <v>7.961</v>
      </c>
      <c r="N191" s="297"/>
      <c r="O191" s="293"/>
      <c r="P191" s="291"/>
      <c r="Q191" s="291"/>
      <c r="R191" s="295"/>
      <c r="S191" s="338"/>
      <c r="T191" s="60"/>
      <c r="U191" s="60"/>
      <c r="V191" s="297"/>
      <c r="W191" s="338"/>
      <c r="X191" s="60"/>
      <c r="Y191" s="60"/>
      <c r="Z191" s="297"/>
    </row>
    <row r="192" spans="1:26" ht="13.5" thickBot="1">
      <c r="A192" s="430">
        <v>183</v>
      </c>
      <c r="B192" s="410" t="s">
        <v>79</v>
      </c>
      <c r="C192" s="340">
        <f t="shared" si="35"/>
        <v>3.51</v>
      </c>
      <c r="D192" s="292">
        <f t="shared" si="37"/>
        <v>3.51</v>
      </c>
      <c r="E192" s="292">
        <f t="shared" si="41"/>
        <v>2.661</v>
      </c>
      <c r="F192" s="294"/>
      <c r="G192" s="328"/>
      <c r="H192" s="292"/>
      <c r="I192" s="292"/>
      <c r="J192" s="360"/>
      <c r="K192" s="340">
        <f t="shared" si="42"/>
        <v>3.51</v>
      </c>
      <c r="L192" s="65">
        <v>3.51</v>
      </c>
      <c r="M192" s="65">
        <v>2.661</v>
      </c>
      <c r="N192" s="297"/>
      <c r="O192" s="293"/>
      <c r="P192" s="291"/>
      <c r="Q192" s="291"/>
      <c r="R192" s="295"/>
      <c r="S192" s="338"/>
      <c r="T192" s="60"/>
      <c r="U192" s="60"/>
      <c r="V192" s="297"/>
      <c r="W192" s="338"/>
      <c r="X192" s="60"/>
      <c r="Y192" s="60"/>
      <c r="Z192" s="297"/>
    </row>
    <row r="193" spans="1:26" ht="45.75" thickBot="1">
      <c r="A193" s="426">
        <v>184</v>
      </c>
      <c r="B193" s="394" t="s">
        <v>315</v>
      </c>
      <c r="C193" s="302">
        <f>G193+K193+O193+S193</f>
        <v>5673.2029999999995</v>
      </c>
      <c r="D193" s="303">
        <f>H193+L193+P193+T193</f>
        <v>2123.1960000000004</v>
      </c>
      <c r="E193" s="303"/>
      <c r="F193" s="301">
        <f aca="true" t="shared" si="43" ref="F193:F200">J193+N193+R193+V193</f>
        <v>3550.007</v>
      </c>
      <c r="G193" s="307">
        <f aca="true" t="shared" si="44" ref="G193:N193">G194+G205+SUM(G208:G217)</f>
        <v>2293.29</v>
      </c>
      <c r="H193" s="303">
        <f t="shared" si="44"/>
        <v>1423.3580000000002</v>
      </c>
      <c r="I193" s="303">
        <f t="shared" si="44"/>
        <v>186.82199999999995</v>
      </c>
      <c r="J193" s="358">
        <f t="shared" si="44"/>
        <v>869.9319999999999</v>
      </c>
      <c r="K193" s="302">
        <f t="shared" si="44"/>
        <v>3346.026</v>
      </c>
      <c r="L193" s="303">
        <f t="shared" si="44"/>
        <v>668.144</v>
      </c>
      <c r="M193" s="303"/>
      <c r="N193" s="301">
        <f t="shared" si="44"/>
        <v>2677.882</v>
      </c>
      <c r="O193" s="307"/>
      <c r="P193" s="303"/>
      <c r="Q193" s="303"/>
      <c r="R193" s="358"/>
      <c r="S193" s="302">
        <f>S194+S205+SUM(S208:S217)</f>
        <v>33.887</v>
      </c>
      <c r="T193" s="303">
        <f>T194+T205+SUM(T208:T217)</f>
        <v>31.694000000000003</v>
      </c>
      <c r="U193" s="303"/>
      <c r="V193" s="301">
        <f>V194+V205+SUM(V208:V217)</f>
        <v>2.193</v>
      </c>
      <c r="W193" s="308"/>
      <c r="X193" s="320"/>
      <c r="Y193" s="320"/>
      <c r="Z193" s="324"/>
    </row>
    <row r="194" spans="1:26" ht="12.75">
      <c r="A194" s="427">
        <v>185</v>
      </c>
      <c r="B194" s="399" t="s">
        <v>246</v>
      </c>
      <c r="C194" s="344">
        <f aca="true" t="shared" si="45" ref="C194:C207">G194+K194+O194+S194</f>
        <v>4935.457</v>
      </c>
      <c r="D194" s="298">
        <f aca="true" t="shared" si="46" ref="D194:D204">H194+L194+P194+T194</f>
        <v>1398.928</v>
      </c>
      <c r="E194" s="298"/>
      <c r="F194" s="348">
        <f t="shared" si="43"/>
        <v>3536.529</v>
      </c>
      <c r="G194" s="331">
        <f aca="true" t="shared" si="47" ref="G194:G203">H194+J194</f>
        <v>1589.431</v>
      </c>
      <c r="H194" s="298">
        <f>SUM(H195:H204)</f>
        <v>730.7840000000001</v>
      </c>
      <c r="I194" s="298"/>
      <c r="J194" s="365">
        <f>SUM(J195:J204)</f>
        <v>858.6469999999999</v>
      </c>
      <c r="K194" s="344">
        <f>SUM(K195:K204)</f>
        <v>3346.026</v>
      </c>
      <c r="L194" s="298">
        <f>SUM(L195:L204)</f>
        <v>668.144</v>
      </c>
      <c r="M194" s="298"/>
      <c r="N194" s="348">
        <f>SUM(N195:N204)</f>
        <v>2677.882</v>
      </c>
      <c r="O194" s="370"/>
      <c r="P194" s="299"/>
      <c r="Q194" s="299"/>
      <c r="R194" s="363"/>
      <c r="S194" s="376"/>
      <c r="T194" s="299"/>
      <c r="U194" s="299"/>
      <c r="V194" s="345"/>
      <c r="W194" s="376"/>
      <c r="X194" s="299"/>
      <c r="Y194" s="299"/>
      <c r="Z194" s="345"/>
    </row>
    <row r="195" spans="1:26" ht="12.75">
      <c r="A195" s="428">
        <v>186</v>
      </c>
      <c r="B195" s="398" t="s">
        <v>182</v>
      </c>
      <c r="C195" s="338">
        <f t="shared" si="45"/>
        <v>515.396</v>
      </c>
      <c r="D195" s="259">
        <f t="shared" si="46"/>
        <v>320.701</v>
      </c>
      <c r="E195" s="259"/>
      <c r="F195" s="297">
        <f t="shared" si="43"/>
        <v>194.695</v>
      </c>
      <c r="G195" s="293">
        <f t="shared" si="47"/>
        <v>515.396</v>
      </c>
      <c r="H195" s="259">
        <v>320.701</v>
      </c>
      <c r="I195" s="291"/>
      <c r="J195" s="368">
        <v>194.695</v>
      </c>
      <c r="K195" s="296"/>
      <c r="L195" s="291"/>
      <c r="M195" s="291"/>
      <c r="N195" s="297"/>
      <c r="O195" s="293"/>
      <c r="P195" s="291"/>
      <c r="Q195" s="291"/>
      <c r="R195" s="295"/>
      <c r="S195" s="296"/>
      <c r="T195" s="291"/>
      <c r="U195" s="291"/>
      <c r="V195" s="297"/>
      <c r="W195" s="296"/>
      <c r="X195" s="291"/>
      <c r="Y195" s="291"/>
      <c r="Z195" s="297"/>
    </row>
    <row r="196" spans="1:26" ht="12.75">
      <c r="A196" s="428">
        <v>187</v>
      </c>
      <c r="B196" s="400" t="s">
        <v>56</v>
      </c>
      <c r="C196" s="338">
        <f t="shared" si="45"/>
        <v>1447.581</v>
      </c>
      <c r="D196" s="259"/>
      <c r="E196" s="259"/>
      <c r="F196" s="297">
        <f t="shared" si="43"/>
        <v>1447.581</v>
      </c>
      <c r="G196" s="293"/>
      <c r="H196" s="259"/>
      <c r="I196" s="291"/>
      <c r="J196" s="368"/>
      <c r="K196" s="296">
        <f>L196+N196</f>
        <v>1447.581</v>
      </c>
      <c r="L196" s="291"/>
      <c r="M196" s="291"/>
      <c r="N196" s="297">
        <v>1447.581</v>
      </c>
      <c r="O196" s="293"/>
      <c r="P196" s="291"/>
      <c r="Q196" s="291"/>
      <c r="R196" s="295"/>
      <c r="S196" s="296"/>
      <c r="T196" s="291"/>
      <c r="U196" s="291"/>
      <c r="V196" s="297"/>
      <c r="W196" s="296"/>
      <c r="X196" s="291"/>
      <c r="Y196" s="291"/>
      <c r="Z196" s="297"/>
    </row>
    <row r="197" spans="1:26" ht="12.75">
      <c r="A197" s="428">
        <v>188</v>
      </c>
      <c r="B197" s="403" t="s">
        <v>345</v>
      </c>
      <c r="C197" s="338">
        <f t="shared" si="45"/>
        <v>826.53</v>
      </c>
      <c r="D197" s="291">
        <f t="shared" si="46"/>
        <v>174.828</v>
      </c>
      <c r="E197" s="291"/>
      <c r="F197" s="297">
        <f t="shared" si="43"/>
        <v>651.702</v>
      </c>
      <c r="G197" s="293">
        <f t="shared" si="47"/>
        <v>826.53</v>
      </c>
      <c r="H197" s="291">
        <v>174.828</v>
      </c>
      <c r="I197" s="291"/>
      <c r="J197" s="295">
        <v>651.702</v>
      </c>
      <c r="K197" s="296"/>
      <c r="L197" s="291"/>
      <c r="M197" s="291"/>
      <c r="N197" s="297"/>
      <c r="O197" s="293"/>
      <c r="P197" s="291"/>
      <c r="Q197" s="291"/>
      <c r="R197" s="295"/>
      <c r="S197" s="296"/>
      <c r="T197" s="291"/>
      <c r="U197" s="291"/>
      <c r="V197" s="297"/>
      <c r="W197" s="296"/>
      <c r="X197" s="291"/>
      <c r="Y197" s="291"/>
      <c r="Z197" s="297"/>
    </row>
    <row r="198" spans="1:26" ht="24.75" customHeight="1">
      <c r="A198" s="428">
        <v>189</v>
      </c>
      <c r="B198" s="421" t="s">
        <v>386</v>
      </c>
      <c r="C198" s="338">
        <f t="shared" si="45"/>
        <v>199.748</v>
      </c>
      <c r="D198" s="291"/>
      <c r="E198" s="291"/>
      <c r="F198" s="297">
        <f t="shared" si="43"/>
        <v>199.748</v>
      </c>
      <c r="G198" s="293"/>
      <c r="H198" s="291"/>
      <c r="I198" s="291"/>
      <c r="J198" s="295"/>
      <c r="K198" s="296">
        <f>L198+N198</f>
        <v>199.748</v>
      </c>
      <c r="L198" s="291"/>
      <c r="M198" s="291"/>
      <c r="N198" s="297">
        <v>199.748</v>
      </c>
      <c r="O198" s="293"/>
      <c r="P198" s="291"/>
      <c r="Q198" s="291"/>
      <c r="R198" s="295"/>
      <c r="S198" s="296"/>
      <c r="T198" s="291"/>
      <c r="U198" s="291"/>
      <c r="V198" s="297"/>
      <c r="W198" s="296"/>
      <c r="X198" s="291"/>
      <c r="Y198" s="291"/>
      <c r="Z198" s="297"/>
    </row>
    <row r="199" spans="1:26" ht="12.75">
      <c r="A199" s="428">
        <v>190</v>
      </c>
      <c r="B199" s="398" t="s">
        <v>388</v>
      </c>
      <c r="C199" s="338">
        <f t="shared" si="45"/>
        <v>18.017</v>
      </c>
      <c r="D199" s="291">
        <f t="shared" si="46"/>
        <v>16.532</v>
      </c>
      <c r="E199" s="291"/>
      <c r="F199" s="297">
        <f t="shared" si="43"/>
        <v>1.485</v>
      </c>
      <c r="G199" s="293">
        <f t="shared" si="47"/>
        <v>18.017</v>
      </c>
      <c r="H199" s="291">
        <v>16.532</v>
      </c>
      <c r="I199" s="291"/>
      <c r="J199" s="295">
        <v>1.485</v>
      </c>
      <c r="K199" s="296"/>
      <c r="L199" s="291"/>
      <c r="M199" s="291"/>
      <c r="N199" s="297"/>
      <c r="O199" s="293"/>
      <c r="P199" s="291"/>
      <c r="Q199" s="291"/>
      <c r="R199" s="295"/>
      <c r="S199" s="296"/>
      <c r="T199" s="291"/>
      <c r="U199" s="291"/>
      <c r="V199" s="297"/>
      <c r="W199" s="296"/>
      <c r="X199" s="291"/>
      <c r="Y199" s="291"/>
      <c r="Z199" s="297"/>
    </row>
    <row r="200" spans="1:26" ht="12.75">
      <c r="A200" s="428">
        <v>191</v>
      </c>
      <c r="B200" s="398" t="s">
        <v>371</v>
      </c>
      <c r="C200" s="338">
        <f t="shared" si="45"/>
        <v>9.766</v>
      </c>
      <c r="D200" s="291">
        <f t="shared" si="46"/>
        <v>9.001</v>
      </c>
      <c r="E200" s="291"/>
      <c r="F200" s="297">
        <f t="shared" si="43"/>
        <v>0.765</v>
      </c>
      <c r="G200" s="293">
        <f t="shared" si="47"/>
        <v>9.766</v>
      </c>
      <c r="H200" s="291">
        <v>9.001</v>
      </c>
      <c r="I200" s="291"/>
      <c r="J200" s="295">
        <v>0.765</v>
      </c>
      <c r="K200" s="296"/>
      <c r="L200" s="291"/>
      <c r="M200" s="291"/>
      <c r="N200" s="297"/>
      <c r="O200" s="293"/>
      <c r="P200" s="291"/>
      <c r="Q200" s="291"/>
      <c r="R200" s="295"/>
      <c r="S200" s="296"/>
      <c r="T200" s="291"/>
      <c r="U200" s="291"/>
      <c r="V200" s="297"/>
      <c r="W200" s="296"/>
      <c r="X200" s="291"/>
      <c r="Y200" s="291"/>
      <c r="Z200" s="297"/>
    </row>
    <row r="201" spans="1:26" ht="12.75">
      <c r="A201" s="428">
        <v>192</v>
      </c>
      <c r="B201" s="398" t="s">
        <v>183</v>
      </c>
      <c r="C201" s="338">
        <f t="shared" si="45"/>
        <v>197.8</v>
      </c>
      <c r="D201" s="291">
        <f t="shared" si="46"/>
        <v>197.8</v>
      </c>
      <c r="E201" s="291"/>
      <c r="F201" s="297"/>
      <c r="G201" s="293">
        <f t="shared" si="47"/>
        <v>197.8</v>
      </c>
      <c r="H201" s="291">
        <v>197.8</v>
      </c>
      <c r="I201" s="291"/>
      <c r="J201" s="295"/>
      <c r="K201" s="296"/>
      <c r="L201" s="291"/>
      <c r="M201" s="291"/>
      <c r="N201" s="297"/>
      <c r="O201" s="293"/>
      <c r="P201" s="291"/>
      <c r="Q201" s="291"/>
      <c r="R201" s="295"/>
      <c r="S201" s="296"/>
      <c r="T201" s="291"/>
      <c r="U201" s="291"/>
      <c r="V201" s="297"/>
      <c r="W201" s="296"/>
      <c r="X201" s="291"/>
      <c r="Y201" s="291"/>
      <c r="Z201" s="297"/>
    </row>
    <row r="202" spans="1:26" ht="12.75">
      <c r="A202" s="428">
        <v>193</v>
      </c>
      <c r="B202" s="398" t="s">
        <v>185</v>
      </c>
      <c r="C202" s="338">
        <f t="shared" si="45"/>
        <v>11.922</v>
      </c>
      <c r="D202" s="291">
        <f t="shared" si="46"/>
        <v>11.922</v>
      </c>
      <c r="E202" s="291"/>
      <c r="F202" s="297"/>
      <c r="G202" s="293">
        <f t="shared" si="47"/>
        <v>11.922</v>
      </c>
      <c r="H202" s="291">
        <v>11.922</v>
      </c>
      <c r="I202" s="291"/>
      <c r="J202" s="295"/>
      <c r="K202" s="296"/>
      <c r="L202" s="291"/>
      <c r="M202" s="291"/>
      <c r="N202" s="297"/>
      <c r="O202" s="293"/>
      <c r="P202" s="291"/>
      <c r="Q202" s="291"/>
      <c r="R202" s="295"/>
      <c r="S202" s="296"/>
      <c r="T202" s="291"/>
      <c r="U202" s="291"/>
      <c r="V202" s="297"/>
      <c r="W202" s="296"/>
      <c r="X202" s="291"/>
      <c r="Y202" s="291"/>
      <c r="Z202" s="297"/>
    </row>
    <row r="203" spans="1:26" ht="12.75">
      <c r="A203" s="428">
        <v>194</v>
      </c>
      <c r="B203" s="398" t="s">
        <v>372</v>
      </c>
      <c r="C203" s="338">
        <f t="shared" si="45"/>
        <v>10</v>
      </c>
      <c r="D203" s="259"/>
      <c r="E203" s="259"/>
      <c r="F203" s="341">
        <f>J203+N203+R203+V203</f>
        <v>10</v>
      </c>
      <c r="G203" s="327">
        <f t="shared" si="47"/>
        <v>10</v>
      </c>
      <c r="H203" s="259"/>
      <c r="I203" s="291"/>
      <c r="J203" s="295">
        <v>10</v>
      </c>
      <c r="K203" s="296"/>
      <c r="L203" s="291"/>
      <c r="M203" s="291"/>
      <c r="N203" s="297"/>
      <c r="O203" s="293"/>
      <c r="P203" s="291"/>
      <c r="Q203" s="291"/>
      <c r="R203" s="295"/>
      <c r="S203" s="296"/>
      <c r="T203" s="291"/>
      <c r="U203" s="291"/>
      <c r="V203" s="297"/>
      <c r="W203" s="296"/>
      <c r="X203" s="291"/>
      <c r="Y203" s="291"/>
      <c r="Z203" s="297"/>
    </row>
    <row r="204" spans="1:26" ht="12.75">
      <c r="A204" s="428">
        <v>195</v>
      </c>
      <c r="B204" s="401" t="s">
        <v>387</v>
      </c>
      <c r="C204" s="338">
        <f t="shared" si="45"/>
        <v>1698.6970000000001</v>
      </c>
      <c r="D204" s="259">
        <f t="shared" si="46"/>
        <v>668.144</v>
      </c>
      <c r="E204" s="259"/>
      <c r="F204" s="341">
        <f>J204+N204+R204+V204</f>
        <v>1030.553</v>
      </c>
      <c r="G204" s="327"/>
      <c r="H204" s="259"/>
      <c r="I204" s="291"/>
      <c r="J204" s="295"/>
      <c r="K204" s="296">
        <f>L204+N204</f>
        <v>1698.6970000000001</v>
      </c>
      <c r="L204" s="291">
        <v>668.144</v>
      </c>
      <c r="M204" s="291"/>
      <c r="N204" s="297">
        <v>1030.553</v>
      </c>
      <c r="O204" s="293"/>
      <c r="P204" s="291"/>
      <c r="Q204" s="291"/>
      <c r="R204" s="295"/>
      <c r="S204" s="296"/>
      <c r="T204" s="291"/>
      <c r="U204" s="291"/>
      <c r="V204" s="297"/>
      <c r="W204" s="296"/>
      <c r="X204" s="291"/>
      <c r="Y204" s="291"/>
      <c r="Z204" s="297"/>
    </row>
    <row r="205" spans="1:26" ht="12.75">
      <c r="A205" s="428">
        <v>196</v>
      </c>
      <c r="B205" s="402" t="s">
        <v>251</v>
      </c>
      <c r="C205" s="340">
        <f t="shared" si="45"/>
        <v>26.645</v>
      </c>
      <c r="D205" s="292">
        <f aca="true" t="shared" si="48" ref="D205:D219">H205+L205+P205+T205</f>
        <v>26.645</v>
      </c>
      <c r="E205" s="292"/>
      <c r="F205" s="294"/>
      <c r="G205" s="328">
        <f aca="true" t="shared" si="49" ref="G205:G217">H205+J205</f>
        <v>26.645</v>
      </c>
      <c r="H205" s="292">
        <f>H206+H207</f>
        <v>26.645</v>
      </c>
      <c r="I205" s="291"/>
      <c r="J205" s="295"/>
      <c r="K205" s="296"/>
      <c r="L205" s="291"/>
      <c r="M205" s="291"/>
      <c r="N205" s="297"/>
      <c r="O205" s="293"/>
      <c r="P205" s="291"/>
      <c r="Q205" s="291"/>
      <c r="R205" s="295"/>
      <c r="S205" s="296"/>
      <c r="T205" s="291"/>
      <c r="U205" s="291"/>
      <c r="V205" s="297"/>
      <c r="W205" s="296"/>
      <c r="X205" s="291"/>
      <c r="Y205" s="291"/>
      <c r="Z205" s="297"/>
    </row>
    <row r="206" spans="1:26" ht="12.75" customHeight="1">
      <c r="A206" s="428">
        <v>197</v>
      </c>
      <c r="B206" s="398" t="s">
        <v>347</v>
      </c>
      <c r="C206" s="338">
        <f t="shared" si="45"/>
        <v>7.139</v>
      </c>
      <c r="D206" s="291">
        <f t="shared" si="48"/>
        <v>7.139</v>
      </c>
      <c r="E206" s="291"/>
      <c r="F206" s="297"/>
      <c r="G206" s="293">
        <f t="shared" si="49"/>
        <v>7.139</v>
      </c>
      <c r="H206" s="291">
        <v>7.139</v>
      </c>
      <c r="I206" s="291"/>
      <c r="J206" s="295"/>
      <c r="K206" s="296"/>
      <c r="L206" s="291"/>
      <c r="M206" s="291"/>
      <c r="N206" s="297"/>
      <c r="O206" s="293"/>
      <c r="P206" s="291"/>
      <c r="Q206" s="291"/>
      <c r="R206" s="295"/>
      <c r="S206" s="296"/>
      <c r="T206" s="291"/>
      <c r="U206" s="291"/>
      <c r="V206" s="297"/>
      <c r="W206" s="296"/>
      <c r="X206" s="291"/>
      <c r="Y206" s="291"/>
      <c r="Z206" s="297"/>
    </row>
    <row r="207" spans="1:26" ht="12.75" customHeight="1">
      <c r="A207" s="428">
        <v>198</v>
      </c>
      <c r="B207" s="403" t="s">
        <v>370</v>
      </c>
      <c r="C207" s="338">
        <f t="shared" si="45"/>
        <v>19.506</v>
      </c>
      <c r="D207" s="291">
        <f t="shared" si="48"/>
        <v>19.506</v>
      </c>
      <c r="E207" s="292"/>
      <c r="F207" s="294"/>
      <c r="G207" s="293">
        <f t="shared" si="49"/>
        <v>19.506</v>
      </c>
      <c r="H207" s="259">
        <v>19.506</v>
      </c>
      <c r="I207" s="292"/>
      <c r="J207" s="361"/>
      <c r="K207" s="340"/>
      <c r="L207" s="291"/>
      <c r="M207" s="291"/>
      <c r="N207" s="297"/>
      <c r="O207" s="293"/>
      <c r="P207" s="291"/>
      <c r="Q207" s="291"/>
      <c r="R207" s="295"/>
      <c r="S207" s="340"/>
      <c r="T207" s="292"/>
      <c r="U207" s="292"/>
      <c r="V207" s="294"/>
      <c r="W207" s="340"/>
      <c r="X207" s="292"/>
      <c r="Y207" s="292"/>
      <c r="Z207" s="294"/>
    </row>
    <row r="208" spans="1:26" ht="12.75">
      <c r="A208" s="428">
        <v>199</v>
      </c>
      <c r="B208" s="402" t="s">
        <v>81</v>
      </c>
      <c r="C208" s="340">
        <f aca="true" t="shared" si="50" ref="C208:C219">G208+K208+O208+S208</f>
        <v>41.024</v>
      </c>
      <c r="D208" s="292">
        <f t="shared" si="48"/>
        <v>41.024</v>
      </c>
      <c r="E208" s="292">
        <f aca="true" t="shared" si="51" ref="E208:E217">I208+M208+Q208+U208</f>
        <v>15.689</v>
      </c>
      <c r="F208" s="294"/>
      <c r="G208" s="328">
        <f t="shared" si="49"/>
        <v>40.829</v>
      </c>
      <c r="H208" s="292">
        <v>40.829</v>
      </c>
      <c r="I208" s="292">
        <v>15.689</v>
      </c>
      <c r="J208" s="361"/>
      <c r="K208" s="340"/>
      <c r="L208" s="291"/>
      <c r="M208" s="291"/>
      <c r="N208" s="297"/>
      <c r="O208" s="293"/>
      <c r="P208" s="291"/>
      <c r="Q208" s="291"/>
      <c r="R208" s="295"/>
      <c r="S208" s="340">
        <f>T208+V208</f>
        <v>0.195</v>
      </c>
      <c r="T208" s="292">
        <v>0.195</v>
      </c>
      <c r="U208" s="292"/>
      <c r="V208" s="294"/>
      <c r="W208" s="340"/>
      <c r="X208" s="292"/>
      <c r="Y208" s="292"/>
      <c r="Z208" s="294"/>
    </row>
    <row r="209" spans="1:26" ht="12.75">
      <c r="A209" s="428">
        <f aca="true" t="shared" si="52" ref="A209:A216">+A208+1</f>
        <v>200</v>
      </c>
      <c r="B209" s="402" t="s">
        <v>82</v>
      </c>
      <c r="C209" s="340">
        <f t="shared" si="50"/>
        <v>22.501</v>
      </c>
      <c r="D209" s="292">
        <f t="shared" si="48"/>
        <v>22.501</v>
      </c>
      <c r="E209" s="292">
        <f t="shared" si="51"/>
        <v>12.757</v>
      </c>
      <c r="F209" s="294"/>
      <c r="G209" s="328">
        <f t="shared" si="49"/>
        <v>22.501</v>
      </c>
      <c r="H209" s="292">
        <v>22.501</v>
      </c>
      <c r="I209" s="292">
        <v>12.757</v>
      </c>
      <c r="J209" s="360"/>
      <c r="K209" s="340"/>
      <c r="L209" s="291"/>
      <c r="M209" s="291"/>
      <c r="N209" s="297"/>
      <c r="O209" s="293"/>
      <c r="P209" s="291"/>
      <c r="Q209" s="291"/>
      <c r="R209" s="295"/>
      <c r="S209" s="340"/>
      <c r="T209" s="292"/>
      <c r="U209" s="292"/>
      <c r="V209" s="294"/>
      <c r="W209" s="340"/>
      <c r="X209" s="292"/>
      <c r="Y209" s="292"/>
      <c r="Z209" s="294"/>
    </row>
    <row r="210" spans="1:26" ht="12.75">
      <c r="A210" s="428">
        <f t="shared" si="52"/>
        <v>201</v>
      </c>
      <c r="B210" s="402" t="s">
        <v>83</v>
      </c>
      <c r="C210" s="340">
        <f t="shared" si="50"/>
        <v>69.823</v>
      </c>
      <c r="D210" s="292">
        <f t="shared" si="48"/>
        <v>68.47999999999999</v>
      </c>
      <c r="E210" s="292">
        <f t="shared" si="51"/>
        <v>32.887</v>
      </c>
      <c r="F210" s="294">
        <f>J210+N210+R210+V210</f>
        <v>1.343</v>
      </c>
      <c r="G210" s="328">
        <f t="shared" si="49"/>
        <v>63.855</v>
      </c>
      <c r="H210" s="292">
        <v>63.855</v>
      </c>
      <c r="I210" s="292">
        <v>32.887</v>
      </c>
      <c r="J210" s="360"/>
      <c r="K210" s="340"/>
      <c r="L210" s="291"/>
      <c r="M210" s="291"/>
      <c r="N210" s="297"/>
      <c r="O210" s="293"/>
      <c r="P210" s="291"/>
      <c r="Q210" s="291"/>
      <c r="R210" s="295"/>
      <c r="S210" s="340">
        <f>T210+V210</f>
        <v>5.968</v>
      </c>
      <c r="T210" s="292">
        <v>4.625</v>
      </c>
      <c r="U210" s="292"/>
      <c r="V210" s="294">
        <v>1.343</v>
      </c>
      <c r="W210" s="340"/>
      <c r="X210" s="292"/>
      <c r="Y210" s="292"/>
      <c r="Z210" s="294"/>
    </row>
    <row r="211" spans="1:26" ht="12.75">
      <c r="A211" s="428">
        <f t="shared" si="52"/>
        <v>202</v>
      </c>
      <c r="B211" s="402" t="s">
        <v>84</v>
      </c>
      <c r="C211" s="340">
        <f t="shared" si="50"/>
        <v>20.942</v>
      </c>
      <c r="D211" s="292">
        <f t="shared" si="48"/>
        <v>20.942</v>
      </c>
      <c r="E211" s="292">
        <f t="shared" si="51"/>
        <v>13.35</v>
      </c>
      <c r="F211" s="294"/>
      <c r="G211" s="328">
        <f t="shared" si="49"/>
        <v>20.942</v>
      </c>
      <c r="H211" s="292">
        <v>20.942</v>
      </c>
      <c r="I211" s="292">
        <v>13.35</v>
      </c>
      <c r="J211" s="360"/>
      <c r="K211" s="340"/>
      <c r="L211" s="291"/>
      <c r="M211" s="291"/>
      <c r="N211" s="297"/>
      <c r="O211" s="293"/>
      <c r="P211" s="291"/>
      <c r="Q211" s="291"/>
      <c r="R211" s="295"/>
      <c r="S211" s="340"/>
      <c r="T211" s="292"/>
      <c r="U211" s="292"/>
      <c r="V211" s="294"/>
      <c r="W211" s="340"/>
      <c r="X211" s="292"/>
      <c r="Y211" s="292"/>
      <c r="Z211" s="294"/>
    </row>
    <row r="212" spans="1:26" ht="12.75">
      <c r="A212" s="428">
        <f t="shared" si="52"/>
        <v>203</v>
      </c>
      <c r="B212" s="402" t="s">
        <v>85</v>
      </c>
      <c r="C212" s="340">
        <f t="shared" si="50"/>
        <v>23.847</v>
      </c>
      <c r="D212" s="292">
        <f t="shared" si="48"/>
        <v>23.847</v>
      </c>
      <c r="E212" s="292">
        <f t="shared" si="51"/>
        <v>13.598</v>
      </c>
      <c r="F212" s="294"/>
      <c r="G212" s="328">
        <f t="shared" si="49"/>
        <v>23.847</v>
      </c>
      <c r="H212" s="292">
        <v>23.847</v>
      </c>
      <c r="I212" s="292">
        <v>13.598</v>
      </c>
      <c r="J212" s="360"/>
      <c r="K212" s="340"/>
      <c r="L212" s="291"/>
      <c r="M212" s="291"/>
      <c r="N212" s="297"/>
      <c r="O212" s="293"/>
      <c r="P212" s="291"/>
      <c r="Q212" s="291"/>
      <c r="R212" s="295"/>
      <c r="S212" s="340"/>
      <c r="T212" s="292"/>
      <c r="U212" s="292"/>
      <c r="V212" s="294"/>
      <c r="W212" s="340"/>
      <c r="X212" s="292"/>
      <c r="Y212" s="292"/>
      <c r="Z212" s="294"/>
    </row>
    <row r="213" spans="1:26" ht="12.75">
      <c r="A213" s="428">
        <f t="shared" si="52"/>
        <v>204</v>
      </c>
      <c r="B213" s="402" t="s">
        <v>86</v>
      </c>
      <c r="C213" s="340">
        <f t="shared" si="50"/>
        <v>74.081</v>
      </c>
      <c r="D213" s="292">
        <f t="shared" si="48"/>
        <v>66.26100000000001</v>
      </c>
      <c r="E213" s="292">
        <f t="shared" si="51"/>
        <v>27.666</v>
      </c>
      <c r="F213" s="294">
        <f>J213+N213+R213+V213</f>
        <v>7.819999999999999</v>
      </c>
      <c r="G213" s="328">
        <f t="shared" si="49"/>
        <v>73.081</v>
      </c>
      <c r="H213" s="292">
        <v>66.111</v>
      </c>
      <c r="I213" s="292">
        <v>27.666</v>
      </c>
      <c r="J213" s="360">
        <v>6.97</v>
      </c>
      <c r="K213" s="340"/>
      <c r="L213" s="291"/>
      <c r="M213" s="291"/>
      <c r="N213" s="297"/>
      <c r="O213" s="293"/>
      <c r="P213" s="291"/>
      <c r="Q213" s="291"/>
      <c r="R213" s="295"/>
      <c r="S213" s="340">
        <f>T213+V213</f>
        <v>1</v>
      </c>
      <c r="T213" s="292">
        <v>0.15</v>
      </c>
      <c r="U213" s="292"/>
      <c r="V213" s="294">
        <v>0.85</v>
      </c>
      <c r="W213" s="340"/>
      <c r="X213" s="292"/>
      <c r="Y213" s="292"/>
      <c r="Z213" s="294"/>
    </row>
    <row r="214" spans="1:26" ht="12.75">
      <c r="A214" s="428">
        <f t="shared" si="52"/>
        <v>205</v>
      </c>
      <c r="B214" s="402" t="s">
        <v>87</v>
      </c>
      <c r="C214" s="340">
        <f t="shared" si="50"/>
        <v>62.690000000000005</v>
      </c>
      <c r="D214" s="292">
        <f t="shared" si="48"/>
        <v>62.690000000000005</v>
      </c>
      <c r="E214" s="292">
        <f t="shared" si="51"/>
        <v>34.494</v>
      </c>
      <c r="F214" s="294"/>
      <c r="G214" s="328">
        <f t="shared" si="49"/>
        <v>62.231</v>
      </c>
      <c r="H214" s="292">
        <v>62.231</v>
      </c>
      <c r="I214" s="292">
        <v>34.494</v>
      </c>
      <c r="J214" s="360"/>
      <c r="K214" s="340"/>
      <c r="L214" s="291"/>
      <c r="M214" s="291"/>
      <c r="N214" s="297"/>
      <c r="O214" s="293"/>
      <c r="P214" s="291"/>
      <c r="Q214" s="291"/>
      <c r="R214" s="295"/>
      <c r="S214" s="340">
        <f>T214+V214</f>
        <v>0.459</v>
      </c>
      <c r="T214" s="292">
        <v>0.459</v>
      </c>
      <c r="U214" s="292"/>
      <c r="V214" s="294"/>
      <c r="W214" s="340"/>
      <c r="X214" s="292"/>
      <c r="Y214" s="292"/>
      <c r="Z214" s="294"/>
    </row>
    <row r="215" spans="1:26" ht="12.75">
      <c r="A215" s="428">
        <f t="shared" si="52"/>
        <v>206</v>
      </c>
      <c r="B215" s="402" t="s">
        <v>88</v>
      </c>
      <c r="C215" s="340">
        <f t="shared" si="50"/>
        <v>20.131</v>
      </c>
      <c r="D215" s="292">
        <f t="shared" si="48"/>
        <v>17.631</v>
      </c>
      <c r="E215" s="292">
        <f t="shared" si="51"/>
        <v>9.42</v>
      </c>
      <c r="F215" s="294">
        <f>J215+N215+R215+V215</f>
        <v>2.5</v>
      </c>
      <c r="G215" s="328">
        <f t="shared" si="49"/>
        <v>20.131</v>
      </c>
      <c r="H215" s="292">
        <v>17.631</v>
      </c>
      <c r="I215" s="292">
        <v>9.42</v>
      </c>
      <c r="J215" s="360">
        <v>2.5</v>
      </c>
      <c r="K215" s="340"/>
      <c r="L215" s="291"/>
      <c r="M215" s="291"/>
      <c r="N215" s="297"/>
      <c r="O215" s="293"/>
      <c r="P215" s="291"/>
      <c r="Q215" s="291"/>
      <c r="R215" s="295"/>
      <c r="S215" s="340"/>
      <c r="T215" s="292"/>
      <c r="U215" s="292"/>
      <c r="V215" s="294"/>
      <c r="W215" s="340"/>
      <c r="X215" s="292"/>
      <c r="Y215" s="292"/>
      <c r="Z215" s="294"/>
    </row>
    <row r="216" spans="1:26" ht="13.5" thickBot="1">
      <c r="A216" s="428">
        <f t="shared" si="52"/>
        <v>207</v>
      </c>
      <c r="B216" s="402" t="s">
        <v>101</v>
      </c>
      <c r="C216" s="340">
        <f t="shared" si="50"/>
        <v>53.442</v>
      </c>
      <c r="D216" s="292">
        <f t="shared" si="48"/>
        <v>51.627</v>
      </c>
      <c r="E216" s="292">
        <f t="shared" si="51"/>
        <v>21.486</v>
      </c>
      <c r="F216" s="294">
        <f>J216+N216+R216+V216</f>
        <v>1.815</v>
      </c>
      <c r="G216" s="328">
        <f t="shared" si="49"/>
        <v>53.442</v>
      </c>
      <c r="H216" s="292">
        <v>51.627</v>
      </c>
      <c r="I216" s="292">
        <v>21.486</v>
      </c>
      <c r="J216" s="360">
        <v>1.815</v>
      </c>
      <c r="K216" s="340"/>
      <c r="L216" s="291"/>
      <c r="M216" s="291"/>
      <c r="N216" s="297"/>
      <c r="O216" s="293"/>
      <c r="P216" s="291"/>
      <c r="Q216" s="291"/>
      <c r="R216" s="295"/>
      <c r="S216" s="340"/>
      <c r="T216" s="292"/>
      <c r="U216" s="292"/>
      <c r="V216" s="294"/>
      <c r="W216" s="340"/>
      <c r="X216" s="292"/>
      <c r="Y216" s="292"/>
      <c r="Z216" s="294"/>
    </row>
    <row r="217" spans="1:26" ht="13.5" thickBot="1">
      <c r="A217" s="433">
        <v>208</v>
      </c>
      <c r="B217" s="408" t="s">
        <v>89</v>
      </c>
      <c r="C217" s="342">
        <f t="shared" si="50"/>
        <v>322.62</v>
      </c>
      <c r="D217" s="305">
        <f t="shared" si="48"/>
        <v>322.62</v>
      </c>
      <c r="E217" s="305">
        <f t="shared" si="51"/>
        <v>5.475</v>
      </c>
      <c r="F217" s="343"/>
      <c r="G217" s="330">
        <f t="shared" si="49"/>
        <v>296.355</v>
      </c>
      <c r="H217" s="305">
        <v>296.355</v>
      </c>
      <c r="I217" s="305">
        <v>5.475</v>
      </c>
      <c r="J217" s="367"/>
      <c r="K217" s="342"/>
      <c r="L217" s="322"/>
      <c r="M217" s="322"/>
      <c r="N217" s="375"/>
      <c r="O217" s="371"/>
      <c r="P217" s="322"/>
      <c r="Q217" s="322"/>
      <c r="R217" s="364"/>
      <c r="S217" s="342">
        <f>T217+V217</f>
        <v>26.265</v>
      </c>
      <c r="T217" s="305">
        <v>26.265</v>
      </c>
      <c r="U217" s="305"/>
      <c r="V217" s="343"/>
      <c r="W217" s="342"/>
      <c r="X217" s="305"/>
      <c r="Y217" s="305"/>
      <c r="Z217" s="343"/>
    </row>
    <row r="218" spans="1:26" ht="30.75" thickBot="1">
      <c r="A218" s="426">
        <v>209</v>
      </c>
      <c r="B218" s="394" t="s">
        <v>324</v>
      </c>
      <c r="C218" s="302">
        <f t="shared" si="50"/>
        <v>1273.246</v>
      </c>
      <c r="D218" s="303">
        <f t="shared" si="48"/>
        <v>1253.356</v>
      </c>
      <c r="E218" s="303"/>
      <c r="F218" s="301">
        <f>J218+N218+R218+V218</f>
        <v>19.89</v>
      </c>
      <c r="G218" s="307">
        <f>G219+G221+G225+G229</f>
        <v>988.246</v>
      </c>
      <c r="H218" s="303">
        <f>H219+H221+H225+H229</f>
        <v>968.356</v>
      </c>
      <c r="I218" s="303"/>
      <c r="J218" s="358">
        <f>J219+J221+J225+J229</f>
        <v>19.89</v>
      </c>
      <c r="K218" s="302">
        <f>K219+K221+K225+K229</f>
        <v>285</v>
      </c>
      <c r="L218" s="303">
        <f>L219+L221+L225+L229</f>
        <v>285</v>
      </c>
      <c r="M218" s="320"/>
      <c r="N218" s="324"/>
      <c r="O218" s="306"/>
      <c r="P218" s="320"/>
      <c r="Q218" s="320"/>
      <c r="R218" s="380"/>
      <c r="S218" s="308"/>
      <c r="T218" s="320"/>
      <c r="U218" s="320"/>
      <c r="V218" s="324"/>
      <c r="W218" s="308"/>
      <c r="X218" s="320"/>
      <c r="Y218" s="320"/>
      <c r="Z218" s="324"/>
    </row>
    <row r="219" spans="1:26" ht="12.75">
      <c r="A219" s="427">
        <v>210</v>
      </c>
      <c r="B219" s="399" t="s">
        <v>248</v>
      </c>
      <c r="C219" s="344">
        <f t="shared" si="50"/>
        <v>59.764</v>
      </c>
      <c r="D219" s="298">
        <f t="shared" si="48"/>
        <v>59.764</v>
      </c>
      <c r="E219" s="299"/>
      <c r="F219" s="345"/>
      <c r="G219" s="331">
        <f>H219+J219</f>
        <v>59.764</v>
      </c>
      <c r="H219" s="298">
        <f>H220</f>
        <v>59.764</v>
      </c>
      <c r="I219" s="299"/>
      <c r="J219" s="363"/>
      <c r="K219" s="376"/>
      <c r="L219" s="299"/>
      <c r="M219" s="299"/>
      <c r="N219" s="345"/>
      <c r="O219" s="370"/>
      <c r="P219" s="299"/>
      <c r="Q219" s="299"/>
      <c r="R219" s="363"/>
      <c r="S219" s="376"/>
      <c r="T219" s="299"/>
      <c r="U219" s="299"/>
      <c r="V219" s="345"/>
      <c r="W219" s="376"/>
      <c r="X219" s="299"/>
      <c r="Y219" s="299"/>
      <c r="Z219" s="345"/>
    </row>
    <row r="220" spans="1:26" ht="12.75">
      <c r="A220" s="428">
        <f>+A219+1</f>
        <v>211</v>
      </c>
      <c r="B220" s="398" t="s">
        <v>189</v>
      </c>
      <c r="C220" s="338">
        <f aca="true" t="shared" si="53" ref="C220:D230">G220+K220+O220+S220</f>
        <v>59.764</v>
      </c>
      <c r="D220" s="259">
        <f t="shared" si="53"/>
        <v>59.764</v>
      </c>
      <c r="E220" s="292"/>
      <c r="F220" s="294"/>
      <c r="G220" s="327">
        <f>H220+J220</f>
        <v>59.764</v>
      </c>
      <c r="H220" s="259">
        <v>59.764</v>
      </c>
      <c r="I220" s="291"/>
      <c r="J220" s="295"/>
      <c r="K220" s="340"/>
      <c r="L220" s="292"/>
      <c r="M220" s="291"/>
      <c r="N220" s="297"/>
      <c r="O220" s="293"/>
      <c r="P220" s="291"/>
      <c r="Q220" s="291"/>
      <c r="R220" s="295"/>
      <c r="S220" s="296"/>
      <c r="T220" s="291"/>
      <c r="U220" s="291"/>
      <c r="V220" s="297"/>
      <c r="W220" s="296"/>
      <c r="X220" s="291"/>
      <c r="Y220" s="291"/>
      <c r="Z220" s="297"/>
    </row>
    <row r="221" spans="1:26" ht="12.75">
      <c r="A221" s="428">
        <f>+A220+1</f>
        <v>212</v>
      </c>
      <c r="B221" s="402" t="s">
        <v>326</v>
      </c>
      <c r="C221" s="340">
        <f t="shared" si="53"/>
        <v>384.89</v>
      </c>
      <c r="D221" s="292">
        <f t="shared" si="53"/>
        <v>365</v>
      </c>
      <c r="E221" s="292"/>
      <c r="F221" s="294">
        <f>J221+N221+R221+V221</f>
        <v>19.89</v>
      </c>
      <c r="G221" s="328">
        <f>H221+J221</f>
        <v>99.89</v>
      </c>
      <c r="H221" s="292">
        <f>H222+H223+H224</f>
        <v>80</v>
      </c>
      <c r="I221" s="292"/>
      <c r="J221" s="360">
        <f>J222+J223+J224</f>
        <v>19.89</v>
      </c>
      <c r="K221" s="340">
        <f>L221+N221</f>
        <v>285</v>
      </c>
      <c r="L221" s="292">
        <f>L222</f>
        <v>285</v>
      </c>
      <c r="M221" s="291"/>
      <c r="N221" s="297"/>
      <c r="O221" s="293"/>
      <c r="P221" s="291"/>
      <c r="Q221" s="291"/>
      <c r="R221" s="295"/>
      <c r="S221" s="296"/>
      <c r="T221" s="291"/>
      <c r="U221" s="291"/>
      <c r="V221" s="297"/>
      <c r="W221" s="296"/>
      <c r="X221" s="291"/>
      <c r="Y221" s="291"/>
      <c r="Z221" s="297"/>
    </row>
    <row r="222" spans="1:26" ht="12.75">
      <c r="A222" s="428">
        <f>+A221+1</f>
        <v>213</v>
      </c>
      <c r="B222" s="398" t="s">
        <v>357</v>
      </c>
      <c r="C222" s="338">
        <f t="shared" si="53"/>
        <v>285</v>
      </c>
      <c r="D222" s="259">
        <f t="shared" si="53"/>
        <v>285</v>
      </c>
      <c r="E222" s="291"/>
      <c r="F222" s="297"/>
      <c r="G222" s="293"/>
      <c r="H222" s="291"/>
      <c r="I222" s="291"/>
      <c r="J222" s="295"/>
      <c r="K222" s="296">
        <f>L222+N222</f>
        <v>285</v>
      </c>
      <c r="L222" s="291">
        <v>285</v>
      </c>
      <c r="M222" s="291"/>
      <c r="N222" s="297"/>
      <c r="O222" s="293"/>
      <c r="P222" s="291"/>
      <c r="Q222" s="291"/>
      <c r="R222" s="295"/>
      <c r="S222" s="296"/>
      <c r="T222" s="291"/>
      <c r="U222" s="291"/>
      <c r="V222" s="297"/>
      <c r="W222" s="296"/>
      <c r="X222" s="291"/>
      <c r="Y222" s="291"/>
      <c r="Z222" s="297"/>
    </row>
    <row r="223" spans="1:26" ht="12.75">
      <c r="A223" s="428">
        <v>214</v>
      </c>
      <c r="B223" s="398" t="s">
        <v>356</v>
      </c>
      <c r="C223" s="338">
        <f t="shared" si="53"/>
        <v>80</v>
      </c>
      <c r="D223" s="259">
        <f t="shared" si="53"/>
        <v>80</v>
      </c>
      <c r="E223" s="291"/>
      <c r="F223" s="297"/>
      <c r="G223" s="327">
        <f aca="true" t="shared" si="54" ref="G223:G230">H223+J223</f>
        <v>80</v>
      </c>
      <c r="H223" s="291">
        <v>80</v>
      </c>
      <c r="I223" s="291"/>
      <c r="J223" s="295"/>
      <c r="K223" s="296"/>
      <c r="L223" s="291"/>
      <c r="M223" s="291"/>
      <c r="N223" s="297"/>
      <c r="O223" s="293"/>
      <c r="P223" s="291"/>
      <c r="Q223" s="291"/>
      <c r="R223" s="295"/>
      <c r="S223" s="296"/>
      <c r="T223" s="291"/>
      <c r="U223" s="291"/>
      <c r="V223" s="297"/>
      <c r="W223" s="296"/>
      <c r="X223" s="291"/>
      <c r="Y223" s="291"/>
      <c r="Z223" s="297"/>
    </row>
    <row r="224" spans="1:26" ht="12.75">
      <c r="A224" s="428">
        <v>215</v>
      </c>
      <c r="B224" s="422" t="s">
        <v>355</v>
      </c>
      <c r="C224" s="338">
        <f t="shared" si="53"/>
        <v>19.89</v>
      </c>
      <c r="D224" s="259"/>
      <c r="E224" s="259"/>
      <c r="F224" s="341">
        <f>J224+N224+R224+V224</f>
        <v>19.89</v>
      </c>
      <c r="G224" s="327">
        <f t="shared" si="54"/>
        <v>19.89</v>
      </c>
      <c r="H224" s="292"/>
      <c r="I224" s="291"/>
      <c r="J224" s="295">
        <v>19.89</v>
      </c>
      <c r="K224" s="296"/>
      <c r="L224" s="291"/>
      <c r="M224" s="291"/>
      <c r="N224" s="297"/>
      <c r="O224" s="293"/>
      <c r="P224" s="291"/>
      <c r="Q224" s="291"/>
      <c r="R224" s="295"/>
      <c r="S224" s="340"/>
      <c r="T224" s="292"/>
      <c r="U224" s="291"/>
      <c r="V224" s="297"/>
      <c r="W224" s="340"/>
      <c r="X224" s="292"/>
      <c r="Y224" s="291"/>
      <c r="Z224" s="297"/>
    </row>
    <row r="225" spans="1:26" ht="12.75">
      <c r="A225" s="428">
        <f>+A224+1</f>
        <v>216</v>
      </c>
      <c r="B225" s="402" t="s">
        <v>251</v>
      </c>
      <c r="C225" s="340">
        <f t="shared" si="53"/>
        <v>719.792</v>
      </c>
      <c r="D225" s="292">
        <f t="shared" si="53"/>
        <v>719.792</v>
      </c>
      <c r="E225" s="259"/>
      <c r="F225" s="341"/>
      <c r="G225" s="328">
        <f t="shared" si="54"/>
        <v>719.792</v>
      </c>
      <c r="H225" s="292">
        <f>H226+H227+H228</f>
        <v>719.792</v>
      </c>
      <c r="I225" s="291"/>
      <c r="J225" s="295"/>
      <c r="K225" s="296"/>
      <c r="L225" s="291"/>
      <c r="M225" s="291"/>
      <c r="N225" s="297"/>
      <c r="O225" s="293"/>
      <c r="P225" s="291"/>
      <c r="Q225" s="291"/>
      <c r="R225" s="295"/>
      <c r="S225" s="296"/>
      <c r="T225" s="291"/>
      <c r="U225" s="291"/>
      <c r="V225" s="297"/>
      <c r="W225" s="296"/>
      <c r="X225" s="291"/>
      <c r="Y225" s="291"/>
      <c r="Z225" s="297"/>
    </row>
    <row r="226" spans="1:26" ht="12.75">
      <c r="A226" s="428">
        <v>217</v>
      </c>
      <c r="B226" s="404" t="s">
        <v>348</v>
      </c>
      <c r="C226" s="338">
        <f t="shared" si="53"/>
        <v>5.928</v>
      </c>
      <c r="D226" s="259">
        <f t="shared" si="53"/>
        <v>5.928</v>
      </c>
      <c r="E226" s="259"/>
      <c r="F226" s="341"/>
      <c r="G226" s="327">
        <f t="shared" si="54"/>
        <v>5.928</v>
      </c>
      <c r="H226" s="259">
        <v>5.928</v>
      </c>
      <c r="I226" s="291"/>
      <c r="J226" s="295"/>
      <c r="K226" s="296"/>
      <c r="L226" s="291"/>
      <c r="M226" s="291"/>
      <c r="N226" s="297"/>
      <c r="O226" s="293"/>
      <c r="P226" s="291"/>
      <c r="Q226" s="291"/>
      <c r="R226" s="295"/>
      <c r="S226" s="296"/>
      <c r="T226" s="291"/>
      <c r="U226" s="291"/>
      <c r="V226" s="297"/>
      <c r="W226" s="296"/>
      <c r="X226" s="291"/>
      <c r="Y226" s="291"/>
      <c r="Z226" s="297"/>
    </row>
    <row r="227" spans="1:26" ht="12.75">
      <c r="A227" s="428">
        <v>218</v>
      </c>
      <c r="B227" s="404" t="s">
        <v>373</v>
      </c>
      <c r="C227" s="338">
        <f t="shared" si="53"/>
        <v>574.926</v>
      </c>
      <c r="D227" s="259">
        <f t="shared" si="53"/>
        <v>574.926</v>
      </c>
      <c r="E227" s="292"/>
      <c r="F227" s="294"/>
      <c r="G227" s="327">
        <f t="shared" si="54"/>
        <v>574.926</v>
      </c>
      <c r="H227" s="259">
        <v>574.926</v>
      </c>
      <c r="I227" s="291"/>
      <c r="J227" s="295"/>
      <c r="K227" s="296"/>
      <c r="L227" s="291"/>
      <c r="M227" s="291"/>
      <c r="N227" s="297"/>
      <c r="O227" s="293"/>
      <c r="P227" s="291"/>
      <c r="Q227" s="291"/>
      <c r="R227" s="295"/>
      <c r="S227" s="338"/>
      <c r="T227" s="291"/>
      <c r="U227" s="291"/>
      <c r="V227" s="297"/>
      <c r="W227" s="338"/>
      <c r="X227" s="291"/>
      <c r="Y227" s="291"/>
      <c r="Z227" s="297"/>
    </row>
    <row r="228" spans="1:26" ht="12.75">
      <c r="A228" s="428">
        <v>219</v>
      </c>
      <c r="B228" s="423" t="s">
        <v>374</v>
      </c>
      <c r="C228" s="338">
        <f t="shared" si="53"/>
        <v>138.938</v>
      </c>
      <c r="D228" s="259">
        <f t="shared" si="53"/>
        <v>138.938</v>
      </c>
      <c r="E228" s="292"/>
      <c r="F228" s="294"/>
      <c r="G228" s="327">
        <f t="shared" si="54"/>
        <v>138.938</v>
      </c>
      <c r="H228" s="259">
        <v>138.938</v>
      </c>
      <c r="I228" s="291"/>
      <c r="J228" s="295"/>
      <c r="K228" s="296"/>
      <c r="L228" s="291"/>
      <c r="M228" s="291"/>
      <c r="N228" s="297"/>
      <c r="O228" s="293"/>
      <c r="P228" s="291"/>
      <c r="Q228" s="291"/>
      <c r="R228" s="295"/>
      <c r="S228" s="296"/>
      <c r="T228" s="291"/>
      <c r="U228" s="291"/>
      <c r="V228" s="297"/>
      <c r="W228" s="296"/>
      <c r="X228" s="291"/>
      <c r="Y228" s="291"/>
      <c r="Z228" s="297"/>
    </row>
    <row r="229" spans="1:26" ht="13.5" thickBot="1">
      <c r="A229" s="429">
        <v>220</v>
      </c>
      <c r="B229" s="402" t="s">
        <v>119</v>
      </c>
      <c r="C229" s="340">
        <f t="shared" si="53"/>
        <v>108.8</v>
      </c>
      <c r="D229" s="292">
        <f t="shared" si="53"/>
        <v>108.8</v>
      </c>
      <c r="E229" s="292"/>
      <c r="F229" s="294"/>
      <c r="G229" s="328">
        <f t="shared" si="54"/>
        <v>108.8</v>
      </c>
      <c r="H229" s="292">
        <f>H230</f>
        <v>108.8</v>
      </c>
      <c r="I229" s="291"/>
      <c r="J229" s="295"/>
      <c r="K229" s="296"/>
      <c r="L229" s="291"/>
      <c r="M229" s="291"/>
      <c r="N229" s="297"/>
      <c r="O229" s="293"/>
      <c r="P229" s="291"/>
      <c r="Q229" s="291"/>
      <c r="R229" s="295"/>
      <c r="S229" s="296"/>
      <c r="T229" s="291"/>
      <c r="U229" s="291"/>
      <c r="V229" s="297"/>
      <c r="W229" s="296"/>
      <c r="X229" s="291"/>
      <c r="Y229" s="291"/>
      <c r="Z229" s="297"/>
    </row>
    <row r="230" spans="1:26" ht="13.5" thickBot="1">
      <c r="A230" s="433">
        <v>221</v>
      </c>
      <c r="B230" s="424" t="s">
        <v>358</v>
      </c>
      <c r="C230" s="354">
        <f t="shared" si="53"/>
        <v>108.8</v>
      </c>
      <c r="D230" s="355">
        <f t="shared" si="53"/>
        <v>108.8</v>
      </c>
      <c r="E230" s="356"/>
      <c r="F230" s="357"/>
      <c r="G230" s="334">
        <f t="shared" si="54"/>
        <v>108.8</v>
      </c>
      <c r="H230" s="325">
        <v>108.8</v>
      </c>
      <c r="I230" s="305"/>
      <c r="J230" s="369"/>
      <c r="K230" s="378"/>
      <c r="L230" s="356"/>
      <c r="M230" s="356"/>
      <c r="N230" s="379"/>
      <c r="O230" s="330"/>
      <c r="P230" s="305"/>
      <c r="Q230" s="305"/>
      <c r="R230" s="367"/>
      <c r="S230" s="382"/>
      <c r="T230" s="383"/>
      <c r="U230" s="383"/>
      <c r="V230" s="357"/>
      <c r="W230" s="382"/>
      <c r="X230" s="383"/>
      <c r="Y230" s="383"/>
      <c r="Z230" s="357"/>
    </row>
    <row r="231" spans="1:26" ht="13.5" thickBot="1">
      <c r="A231" s="434">
        <v>222</v>
      </c>
      <c r="B231" s="425" t="s">
        <v>332</v>
      </c>
      <c r="C231" s="302">
        <f>G231+K231+O231+S231+W231</f>
        <v>33063.133</v>
      </c>
      <c r="D231" s="303">
        <f>H231+L231+P231+T231+X231</f>
        <v>28180.905000000006</v>
      </c>
      <c r="E231" s="303">
        <f>I231+M231+Q231+U231+Y231</f>
        <v>13162.204</v>
      </c>
      <c r="F231" s="301">
        <f>J231+N231+R231+V231+Z231</f>
        <v>4882.228</v>
      </c>
      <c r="G231" s="307">
        <f>G10+G49+G103+G142+G193+G218</f>
        <v>18282.833000000002</v>
      </c>
      <c r="H231" s="303">
        <f>H10+H49+H103+H142+H193+H218</f>
        <v>17249.972000000005</v>
      </c>
      <c r="I231" s="303">
        <f>I10+I49+I103+I142+I193+I218-0.1</f>
        <v>7211.272000000002</v>
      </c>
      <c r="J231" s="358">
        <f aca="true" t="shared" si="55" ref="J231:R231">J10+J49+J103+J142+J193+J218</f>
        <v>1032.8609999999999</v>
      </c>
      <c r="K231" s="302">
        <f t="shared" si="55"/>
        <v>6118.558999999999</v>
      </c>
      <c r="L231" s="303">
        <f t="shared" si="55"/>
        <v>3439.7870000000003</v>
      </c>
      <c r="M231" s="303">
        <f t="shared" si="55"/>
        <v>1228.34</v>
      </c>
      <c r="N231" s="301">
        <f t="shared" si="55"/>
        <v>2678.772</v>
      </c>
      <c r="O231" s="307">
        <f t="shared" si="55"/>
        <v>6117.999999999999</v>
      </c>
      <c r="P231" s="303">
        <f t="shared" si="55"/>
        <v>6110.299999999999</v>
      </c>
      <c r="Q231" s="303">
        <f t="shared" si="55"/>
        <v>4555.259999999998</v>
      </c>
      <c r="R231" s="358">
        <f t="shared" si="55"/>
        <v>7.699999999999999</v>
      </c>
      <c r="S231" s="302">
        <f>S10+S49+S103+S142+S193+S218</f>
        <v>1035.138</v>
      </c>
      <c r="T231" s="303">
        <f>T10+T49+T103+T142+T193+T218</f>
        <v>1012.22</v>
      </c>
      <c r="U231" s="303">
        <f>U10+U49+U103+U142+U193+U218</f>
        <v>167.332</v>
      </c>
      <c r="V231" s="301">
        <f>V10+V49+V103+V142+V193+V218</f>
        <v>22.918000000000003</v>
      </c>
      <c r="W231" s="125">
        <f>W10+W49+W103+W142</f>
        <v>1508.603</v>
      </c>
      <c r="X231" s="111">
        <f>X10+X49+X103+X142</f>
        <v>368.626</v>
      </c>
      <c r="Y231" s="111"/>
      <c r="Z231" s="117">
        <f>Z10+Z49+Z103+Z142</f>
        <v>1139.977</v>
      </c>
    </row>
    <row r="232" spans="1:23" ht="12.75">
      <c r="A232" s="245"/>
      <c r="B232" s="24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45"/>
      <c r="S232" s="245"/>
      <c r="T232" s="245"/>
      <c r="U232" s="245"/>
      <c r="V232" s="245"/>
      <c r="W232" s="245"/>
    </row>
    <row r="233" spans="1:23" ht="12.75">
      <c r="A233" s="245"/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</row>
    <row r="234" spans="1:23" ht="12.75">
      <c r="A234" s="245"/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  <c r="R234" s="245"/>
      <c r="S234" s="245"/>
      <c r="T234" s="245"/>
      <c r="U234" s="245"/>
      <c r="V234" s="245"/>
      <c r="W234" s="245"/>
    </row>
    <row r="235" spans="1:23" ht="12.75">
      <c r="A235" s="245"/>
      <c r="B235" s="248" t="s">
        <v>231</v>
      </c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</row>
    <row r="236" spans="1:23" ht="12.75">
      <c r="A236" s="245"/>
      <c r="B236" s="248" t="s">
        <v>352</v>
      </c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  <c r="R236" s="245"/>
      <c r="S236" s="245"/>
      <c r="T236" s="245"/>
      <c r="U236" s="245"/>
      <c r="V236" s="245"/>
      <c r="W236" s="245"/>
    </row>
    <row r="237" ht="12.75">
      <c r="B237" s="248" t="s">
        <v>335</v>
      </c>
    </row>
    <row r="238" ht="12.75">
      <c r="B238" s="13" t="s">
        <v>232</v>
      </c>
    </row>
  </sheetData>
  <sheetProtection/>
  <mergeCells count="28">
    <mergeCell ref="A7:A9"/>
    <mergeCell ref="B7:B9"/>
    <mergeCell ref="C7:C9"/>
    <mergeCell ref="D7:F7"/>
    <mergeCell ref="G7:G9"/>
    <mergeCell ref="H7:J7"/>
    <mergeCell ref="D8:E8"/>
    <mergeCell ref="F8:F9"/>
    <mergeCell ref="C4:J4"/>
    <mergeCell ref="C5:I5"/>
    <mergeCell ref="H8:I8"/>
    <mergeCell ref="J8:J9"/>
    <mergeCell ref="L8:M8"/>
    <mergeCell ref="N8:N9"/>
    <mergeCell ref="K7:K9"/>
    <mergeCell ref="L7:N7"/>
    <mergeCell ref="O7:O9"/>
    <mergeCell ref="P7:R7"/>
    <mergeCell ref="S7:S9"/>
    <mergeCell ref="T7:V7"/>
    <mergeCell ref="T8:U8"/>
    <mergeCell ref="V8:V9"/>
    <mergeCell ref="W7:W9"/>
    <mergeCell ref="X7:Z7"/>
    <mergeCell ref="X8:Y8"/>
    <mergeCell ref="Z8:Z9"/>
    <mergeCell ref="P8:Q8"/>
    <mergeCell ref="R8:R9"/>
  </mergeCells>
  <printOptions/>
  <pageMargins left="0.7086614173228347" right="0" top="0.7480314960629921" bottom="0.7480314960629921" header="0.31496062992125984" footer="0.31496062992125984"/>
  <pageSetup fitToHeight="0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2019-06-25T08:31:00Z</cp:lastPrinted>
  <dcterms:created xsi:type="dcterms:W3CDTF">2013-02-05T08:01:03Z</dcterms:created>
  <dcterms:modified xsi:type="dcterms:W3CDTF">2019-07-18T08:24:08Z</dcterms:modified>
  <cp:category/>
  <cp:version/>
  <cp:contentType/>
  <cp:contentStatus/>
</cp:coreProperties>
</file>